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GFF" sheetId="1" r:id="rId1"/>
    <sheet name="10 µm" sheetId="2" r:id="rId2"/>
    <sheet name="2 µm" sheetId="3" r:id="rId3"/>
    <sheet name="0.2 µm" sheetId="4" r:id="rId4"/>
    <sheet name="graph GFF" sheetId="5" r:id="rId5"/>
    <sheet name="graph sized" sheetId="6" r:id="rId6"/>
    <sheet name="NOTES" sheetId="7" r:id="rId7"/>
  </sheets>
  <definedNames>
    <definedName name="_xlnm.Print_Area" localSheetId="3">'0.2 µm'!$A$1:$G$57</definedName>
    <definedName name="_xlnm.Print_Area" localSheetId="1">'10 µm'!$A$1:$G$57</definedName>
    <definedName name="_xlnm.Print_Area" localSheetId="2">'2 µm'!$A$1:$G$57</definedName>
    <definedName name="_xlnm.Print_Area" localSheetId="0">'GFF'!$A$47:$G$62</definedName>
    <definedName name="_xlnm.Print_Area" localSheetId="6">'NOTES'!$A$1:$H$13</definedName>
  </definedNames>
  <calcPr fullCalcOnLoad="1"/>
</workbook>
</file>

<file path=xl/sharedStrings.xml><?xml version="1.0" encoding="utf-8"?>
<sst xmlns="http://schemas.openxmlformats.org/spreadsheetml/2006/main" count="190" uniqueCount="74">
  <si>
    <t>Primary production</t>
  </si>
  <si>
    <t>Depth</t>
  </si>
  <si>
    <t>DIC (µM)</t>
  </si>
  <si>
    <t>Volumes filtered (ml):</t>
  </si>
  <si>
    <t>spec act</t>
  </si>
  <si>
    <t>particulate</t>
  </si>
  <si>
    <t>Bottle</t>
  </si>
  <si>
    <t>total</t>
  </si>
  <si>
    <t>filter</t>
  </si>
  <si>
    <t>C-uptake</t>
  </si>
  <si>
    <t>mean</t>
  </si>
  <si>
    <t>sd/cv</t>
  </si>
  <si>
    <t>(dpm)</t>
  </si>
  <si>
    <t>(mg C/m3)</t>
  </si>
  <si>
    <t>LIGHT</t>
  </si>
  <si>
    <t>8-L1</t>
  </si>
  <si>
    <t>8-L2</t>
  </si>
  <si>
    <t>8-L3</t>
  </si>
  <si>
    <t>7-L1</t>
  </si>
  <si>
    <t>7-L2</t>
  </si>
  <si>
    <t>7-L3</t>
  </si>
  <si>
    <t>6-L1</t>
  </si>
  <si>
    <t>6-L2</t>
  </si>
  <si>
    <t>6-L3</t>
  </si>
  <si>
    <t>5-L1</t>
  </si>
  <si>
    <t>5-L2</t>
  </si>
  <si>
    <t>5-L3</t>
  </si>
  <si>
    <t>4-L1</t>
  </si>
  <si>
    <t>3-L1</t>
  </si>
  <si>
    <t>3-L2</t>
  </si>
  <si>
    <t>3-L3</t>
  </si>
  <si>
    <t>Depth integrated C-uptake (mg m-2 d-1)</t>
  </si>
  <si>
    <t>Light (GFF)</t>
  </si>
  <si>
    <t>(integral)</t>
  </si>
  <si>
    <t>below 75 m</t>
  </si>
  <si>
    <t>top 75 m</t>
  </si>
  <si>
    <t>0.2 um</t>
  </si>
  <si>
    <t>2 um</t>
  </si>
  <si>
    <t>10 um</t>
  </si>
  <si>
    <t>8-L4</t>
  </si>
  <si>
    <t>8-L5</t>
  </si>
  <si>
    <t>8-L6</t>
  </si>
  <si>
    <t>7-L4</t>
  </si>
  <si>
    <t>7-L5</t>
  </si>
  <si>
    <t>7-L6</t>
  </si>
  <si>
    <t>6-L4</t>
  </si>
  <si>
    <t>6-L5</t>
  </si>
  <si>
    <t>6-L6</t>
  </si>
  <si>
    <t>5-L4</t>
  </si>
  <si>
    <t>5-L5</t>
  </si>
  <si>
    <t>5-L6</t>
  </si>
  <si>
    <t>4-L4</t>
  </si>
  <si>
    <t>4-L5</t>
  </si>
  <si>
    <t>4-L6</t>
  </si>
  <si>
    <t>3-L4</t>
  </si>
  <si>
    <t>3-L5</t>
  </si>
  <si>
    <t>3-L6</t>
  </si>
  <si>
    <t>sum</t>
  </si>
  <si>
    <t>blank</t>
  </si>
  <si>
    <t>Blank</t>
  </si>
  <si>
    <t>Light (10 µm PC)</t>
  </si>
  <si>
    <t>Light (2 µm PC)</t>
  </si>
  <si>
    <t>counts 7 August, 2007</t>
  </si>
  <si>
    <t>AG8 GFF</t>
  </si>
  <si>
    <t>AG8 10 um</t>
  </si>
  <si>
    <t>AG8 2 um</t>
  </si>
  <si>
    <t>AG8 0.2 um</t>
  </si>
  <si>
    <t>June 14 2012 Cast 9</t>
  </si>
  <si>
    <t>4-L3a</t>
  </si>
  <si>
    <t>4-L3b</t>
  </si>
  <si>
    <t>*nothing filtered from 4L2; filtered from 4L3 2x instead</t>
  </si>
  <si>
    <t>*filtered 500 ml instead of 400 ml</t>
  </si>
  <si>
    <t>*filtered 300 ml instead of 400 ml</t>
  </si>
  <si>
    <t>*filtered 300 ml instead of 400 ml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</si>
</sst>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"/>
    <numFmt numFmtId="171" formatCode="0.00000"/>
    <numFmt numFmtId="172" formatCode="0.000000"/>
    <numFmt numFmtId="173" formatCode="0.00"/>
    <numFmt numFmtId="174" formatCode="General"/>
  </numFmts>
  <fonts count="34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ill="1" applyAlignment="1">
      <alignment horizontal="left"/>
    </xf>
    <xf numFmtId="15" fontId="4" fillId="0" borderId="0" xfId="0" applyNumberFormat="1" applyFont="1" applyAlignment="1">
      <alignment/>
    </xf>
    <xf numFmtId="16" fontId="0" fillId="17" borderId="0" xfId="0" applyNumberFormat="1" applyFill="1" applyAlignment="1">
      <alignment horizontal="left"/>
    </xf>
    <xf numFmtId="0" fontId="0" fillId="17" borderId="0" xfId="0" applyFill="1" applyAlignment="1">
      <alignment horizontal="left"/>
    </xf>
    <xf numFmtId="2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168" fontId="0" fillId="17" borderId="0" xfId="0" applyNumberFormat="1" applyFill="1" applyAlignment="1">
      <alignment horizontal="center"/>
    </xf>
    <xf numFmtId="168" fontId="33" fillId="0" borderId="0" xfId="0" applyNumberFormat="1" applyFont="1" applyAlignment="1">
      <alignment horizontal="center"/>
    </xf>
    <xf numFmtId="168" fontId="3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</a:t>
            </a:r>
          </a:p>
        </c:rich>
      </c:tx>
      <c:layout>
        <c:manualLayout>
          <c:xMode val="factor"/>
          <c:yMode val="factor"/>
          <c:x val="-0.02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67"/>
          <c:w val="0.87575"/>
          <c:h val="0.31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2.0486735920103536</c:v>
                </c:pt>
                <c:pt idx="1">
                  <c:v>0.5492589885961399</c:v>
                </c:pt>
                <c:pt idx="2">
                  <c:v>1.6084610441965188</c:v>
                </c:pt>
                <c:pt idx="3">
                  <c:v>0.4373522625521172</c:v>
                </c:pt>
                <c:pt idx="4">
                  <c:v>0.3778239051807368</c:v>
                </c:pt>
                <c:pt idx="5">
                  <c:v>0.01710114599776041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2.0486735920103536</c:v>
                </c:pt>
                <c:pt idx="1">
                  <c:v>0.5492589885961399</c:v>
                </c:pt>
                <c:pt idx="2">
                  <c:v>1.6084610441965188</c:v>
                </c:pt>
                <c:pt idx="3">
                  <c:v>0.4373522625521172</c:v>
                </c:pt>
                <c:pt idx="4">
                  <c:v>0.3778239051807368</c:v>
                </c:pt>
                <c:pt idx="5">
                  <c:v>0.01710114599776041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GFF'!$B$4:$B$10</c:f>
              <c:numCache/>
            </c:numRef>
          </c:xVal>
          <c:yVal>
            <c:numRef>
              <c:f>'graph GFF'!$A$4:$A$10</c:f>
              <c:numCache/>
            </c:numRef>
          </c:yVal>
          <c:smooth val="0"/>
        </c:ser>
        <c:axId val="51452449"/>
        <c:axId val="60418858"/>
      </c:scatterChart>
      <c:valAx>
        <c:axId val="51452449"/>
        <c:scaling>
          <c:orientation val="minMax"/>
          <c:max val="1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57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18858"/>
        <c:crosses val="autoZero"/>
        <c:crossBetween val="midCat"/>
        <c:dispUnits/>
        <c:majorUnit val="3"/>
      </c:valAx>
      <c:valAx>
        <c:axId val="60418858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52449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65975"/>
          <c:w val="0.79075"/>
          <c:h val="0.32525"/>
        </c:manualLayout>
      </c:layout>
      <c:scatterChart>
        <c:scatterStyle val="lineMarker"/>
        <c:varyColors val="0"/>
        <c:ser>
          <c:idx val="3"/>
          <c:order val="0"/>
          <c:tx>
            <c:v>0.2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0.14530947317139636</c:v>
                </c:pt>
                <c:pt idx="1">
                  <c:v>0.1495582293066346</c:v>
                </c:pt>
                <c:pt idx="2">
                  <c:v>1.0164446277005537</c:v>
                </c:pt>
                <c:pt idx="3">
                  <c:v>0.11517673863859437</c:v>
                </c:pt>
                <c:pt idx="4">
                  <c:v>0.1157684329411925</c:v>
                </c:pt>
                <c:pt idx="5">
                  <c:v>0.017504781094381458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0.14530947317139636</c:v>
                </c:pt>
                <c:pt idx="1">
                  <c:v>0.1495582293066346</c:v>
                </c:pt>
                <c:pt idx="2">
                  <c:v>1.0164446277005537</c:v>
                </c:pt>
                <c:pt idx="3">
                  <c:v>0.11517673863859437</c:v>
                </c:pt>
                <c:pt idx="4">
                  <c:v>0.1157684329411925</c:v>
                </c:pt>
                <c:pt idx="5">
                  <c:v>0.017504781094381458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sized'!$B$4:$B$10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0"/>
          <c:order val="1"/>
          <c:tx>
            <c:v>2 ?m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0.1477919872479323</c:v>
                </c:pt>
                <c:pt idx="1">
                  <c:v>0.29075302411535314</c:v>
                </c:pt>
                <c:pt idx="2">
                  <c:v>0.1984884465662628</c:v>
                </c:pt>
                <c:pt idx="3">
                  <c:v>0.03208159494699711</c:v>
                </c:pt>
                <c:pt idx="4">
                  <c:v>0.025973867402827998</c:v>
                </c:pt>
                <c:pt idx="5">
                  <c:v>0.0021007002238196816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0.1477919872479323</c:v>
                </c:pt>
                <c:pt idx="1">
                  <c:v>0.29075302411535314</c:v>
                </c:pt>
                <c:pt idx="2">
                  <c:v>0.1984884465662628</c:v>
                </c:pt>
                <c:pt idx="3">
                  <c:v>0.03208159494699711</c:v>
                </c:pt>
                <c:pt idx="4">
                  <c:v>0.025973867402827998</c:v>
                </c:pt>
                <c:pt idx="5">
                  <c:v>0.0021007002238196816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sized'!$E$4:$E$10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2"/>
          <c:order val="2"/>
          <c:tx>
            <c:v>10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0.0532390217553339</c:v>
                </c:pt>
                <c:pt idx="1">
                  <c:v>0.35609732149054424</c:v>
                </c:pt>
                <c:pt idx="2">
                  <c:v>0.12125787594306703</c:v>
                </c:pt>
                <c:pt idx="3">
                  <c:v>0.012374895776918499</c:v>
                </c:pt>
                <c:pt idx="4">
                  <c:v>0.03398077173749914</c:v>
                </c:pt>
                <c:pt idx="5">
                  <c:v>0.0019165475402065225</c:v>
                </c:pt>
              </c:numLit>
            </c:plus>
            <c:minus>
              <c:numLit>
                <c:ptCount val="7"/>
                <c:pt idx="0">
                  <c:v>0.0532390217553339</c:v>
                </c:pt>
                <c:pt idx="1">
                  <c:v>0.35609732149054424</c:v>
                </c:pt>
                <c:pt idx="2">
                  <c:v>0.12125787594306703</c:v>
                </c:pt>
                <c:pt idx="3">
                  <c:v>0.012374895776918499</c:v>
                </c:pt>
                <c:pt idx="4">
                  <c:v>0.03398077173749914</c:v>
                </c:pt>
                <c:pt idx="5">
                  <c:v>0.0019165475402065225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sized'!$H$4:$H$10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axId val="6898811"/>
        <c:axId val="62089300"/>
      </c:scatterChart>
      <c:valAx>
        <c:axId val="68988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55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9300"/>
        <c:crosses val="autoZero"/>
        <c:crossBetween val="midCat"/>
        <c:dispUnits/>
      </c:valAx>
      <c:valAx>
        <c:axId val="62089300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811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85725"/>
          <c:w val="0.142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9</xdr:col>
      <xdr:colOff>304800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81100" y="1714500"/>
        <a:ext cx="44386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10</xdr:col>
      <xdr:colOff>304800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90550" y="1676400"/>
        <a:ext cx="56197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F30" sqref="F30"/>
    </sheetView>
  </sheetViews>
  <sheetFormatPr defaultColWidth="8.8515625" defaultRowHeight="12.75"/>
  <cols>
    <col min="1" max="2" width="8.8515625" style="0" customWidth="1"/>
    <col min="3" max="3" width="9.28125" style="0" bestFit="1" customWidth="1"/>
    <col min="4" max="4" width="8.8515625" style="0" customWidth="1"/>
    <col min="5" max="5" width="11.00390625" style="0" bestFit="1" customWidth="1"/>
    <col min="6" max="11" width="9.28125" style="0" bestFit="1" customWidth="1"/>
    <col min="12" max="12" width="8.8515625" style="0" customWidth="1"/>
    <col min="13" max="13" width="9.8515625" style="0" bestFit="1" customWidth="1"/>
    <col min="14" max="17" width="9.28125" style="0" bestFit="1" customWidth="1"/>
  </cols>
  <sheetData>
    <row r="1" spans="1:6" ht="16.5">
      <c r="A1" s="1" t="s">
        <v>63</v>
      </c>
      <c r="B1" s="1"/>
      <c r="C1" s="1"/>
      <c r="D1" s="1"/>
      <c r="E1" s="1" t="s">
        <v>67</v>
      </c>
      <c r="F1" s="1"/>
    </row>
    <row r="2" ht="12">
      <c r="F2" s="2"/>
    </row>
    <row r="3" ht="15">
      <c r="A3" s="3" t="s">
        <v>0</v>
      </c>
    </row>
    <row r="4" spans="6:7" ht="12">
      <c r="F4" t="s">
        <v>1</v>
      </c>
      <c r="G4" t="s">
        <v>2</v>
      </c>
    </row>
    <row r="5" spans="6:7" ht="12">
      <c r="F5">
        <v>5</v>
      </c>
      <c r="G5">
        <v>2010</v>
      </c>
    </row>
    <row r="6" spans="1:7" ht="12">
      <c r="A6" s="4"/>
      <c r="B6" t="s">
        <v>3</v>
      </c>
      <c r="F6">
        <v>25</v>
      </c>
      <c r="G6">
        <v>2011</v>
      </c>
    </row>
    <row r="7" spans="2:7" ht="12">
      <c r="B7" t="s">
        <v>4</v>
      </c>
      <c r="C7">
        <v>0.25</v>
      </c>
      <c r="F7">
        <v>45</v>
      </c>
      <c r="G7">
        <v>2016</v>
      </c>
    </row>
    <row r="8" spans="2:7" ht="12">
      <c r="B8" t="s">
        <v>5</v>
      </c>
      <c r="C8">
        <v>100</v>
      </c>
      <c r="F8">
        <v>75</v>
      </c>
      <c r="G8">
        <v>2024</v>
      </c>
    </row>
    <row r="9" spans="6:7" ht="12">
      <c r="F9">
        <v>100</v>
      </c>
      <c r="G9">
        <v>2034</v>
      </c>
    </row>
    <row r="10" spans="6:7" ht="12">
      <c r="F10">
        <v>125</v>
      </c>
      <c r="G10">
        <v>2050</v>
      </c>
    </row>
    <row r="15" spans="2:4" ht="12">
      <c r="B15" s="4"/>
      <c r="D15" s="21"/>
    </row>
    <row r="17" spans="2:8" ht="12">
      <c r="B17" s="7" t="s">
        <v>1</v>
      </c>
      <c r="C17" s="7" t="s">
        <v>6</v>
      </c>
      <c r="D17" s="7" t="s">
        <v>7</v>
      </c>
      <c r="E17" s="7" t="s">
        <v>8</v>
      </c>
      <c r="F17" s="7" t="s">
        <v>9</v>
      </c>
      <c r="G17" s="7" t="s">
        <v>10</v>
      </c>
      <c r="H17" s="7" t="s">
        <v>11</v>
      </c>
    </row>
    <row r="18" spans="2:8" ht="12">
      <c r="B18" s="7"/>
      <c r="C18" s="7"/>
      <c r="D18" s="7" t="s">
        <v>12</v>
      </c>
      <c r="E18" s="7" t="s">
        <v>12</v>
      </c>
      <c r="F18" s="7" t="s">
        <v>13</v>
      </c>
      <c r="G18" s="7" t="s">
        <v>13</v>
      </c>
      <c r="H18" s="7"/>
    </row>
    <row r="19" spans="1:8" ht="12">
      <c r="A19" s="5"/>
      <c r="B19" s="7" t="s">
        <v>14</v>
      </c>
      <c r="C19" s="5"/>
      <c r="D19" s="5"/>
      <c r="E19" s="5"/>
      <c r="F19" s="5"/>
      <c r="G19" s="5"/>
      <c r="H19" s="5"/>
    </row>
    <row r="20" spans="1:8" ht="12">
      <c r="A20" s="5"/>
      <c r="B20" s="5">
        <v>5</v>
      </c>
      <c r="C20" s="5" t="s">
        <v>15</v>
      </c>
      <c r="D20" s="5">
        <v>58859</v>
      </c>
      <c r="E20" s="5">
        <v>3555</v>
      </c>
      <c r="F20" s="6">
        <f>((E20/$C$8)/((D20/$C$7)/$G$5)*12.011*1.06)</f>
        <v>3.864095257862009</v>
      </c>
      <c r="G20" s="6">
        <f>AVERAGE(F20:F22)</f>
        <v>5.891566881580206</v>
      </c>
      <c r="H20" s="6">
        <f>STDEV(F20:F22)</f>
        <v>2.0486735920103536</v>
      </c>
    </row>
    <row r="21" spans="1:8" ht="12">
      <c r="A21" s="5"/>
      <c r="B21" s="5">
        <v>5</v>
      </c>
      <c r="C21" s="5" t="s">
        <v>16</v>
      </c>
      <c r="D21" s="5">
        <v>65264</v>
      </c>
      <c r="E21" s="5">
        <v>8121</v>
      </c>
      <c r="F21" s="6">
        <f>((E21/$C$8)/((D21/$C$7)/$G$5)*12.011*1.06)</f>
        <v>7.960803805643232</v>
      </c>
      <c r="G21" s="6"/>
      <c r="H21" s="8">
        <f>(H20/G20)*100</f>
        <v>34.77298371024974</v>
      </c>
    </row>
    <row r="22" spans="1:8" ht="12">
      <c r="A22" s="5"/>
      <c r="B22" s="5">
        <v>5</v>
      </c>
      <c r="C22" s="5" t="s">
        <v>17</v>
      </c>
      <c r="D22" s="5">
        <v>53425</v>
      </c>
      <c r="E22" s="5">
        <v>4885</v>
      </c>
      <c r="F22" s="6">
        <f>((E22/$C$8)/((D22/$C$7)/$G$5)*12.011*1.06)</f>
        <v>5.8498015812353765</v>
      </c>
      <c r="G22" s="6"/>
      <c r="H22" s="5"/>
    </row>
    <row r="23" spans="1:8" ht="12">
      <c r="A23" s="5"/>
      <c r="B23" s="5"/>
      <c r="C23" s="5"/>
      <c r="D23" s="5"/>
      <c r="E23" s="6"/>
      <c r="F23" s="6"/>
      <c r="G23" s="6"/>
      <c r="H23" s="5"/>
    </row>
    <row r="24" spans="1:8" ht="12">
      <c r="A24" s="5"/>
      <c r="B24" s="5">
        <v>25</v>
      </c>
      <c r="C24" s="5" t="s">
        <v>18</v>
      </c>
      <c r="D24" s="5">
        <v>49940</v>
      </c>
      <c r="E24" s="5">
        <v>5888</v>
      </c>
      <c r="F24" s="6">
        <f>((E24/$C$8)/((D24/$C$7)/$G$5)*12.011*1.06)</f>
        <v>7.5429349369643575</v>
      </c>
      <c r="G24" s="6">
        <f>AVERAGE(F24:F26)</f>
        <v>7.324223517128274</v>
      </c>
      <c r="H24" s="6">
        <f>STDEV(F24:F26)</f>
        <v>0.5492589885961399</v>
      </c>
    </row>
    <row r="25" spans="1:8" ht="12">
      <c r="A25" s="5"/>
      <c r="B25" s="5">
        <v>25</v>
      </c>
      <c r="C25" s="5" t="s">
        <v>19</v>
      </c>
      <c r="D25" s="5">
        <v>57308</v>
      </c>
      <c r="E25" s="5">
        <v>6001</v>
      </c>
      <c r="F25" s="6">
        <f>((E25/$C$8)/((D25/$C$7)/$G$5)*12.011*1.06)</f>
        <v>6.699300718773993</v>
      </c>
      <c r="G25" s="6"/>
      <c r="H25" s="8">
        <f>(H24/G24)*100</f>
        <v>7.4992111766067</v>
      </c>
    </row>
    <row r="26" spans="1:8" ht="12">
      <c r="A26" s="5"/>
      <c r="B26" s="5">
        <v>25</v>
      </c>
      <c r="C26" s="5" t="s">
        <v>20</v>
      </c>
      <c r="D26" s="5">
        <v>57195</v>
      </c>
      <c r="E26" s="5">
        <v>6911</v>
      </c>
      <c r="F26" s="6">
        <f>((E26/$C$8)/((D26/$C$7)/$G$5)*12.011*1.06)</f>
        <v>7.730434895646472</v>
      </c>
      <c r="G26" s="6"/>
      <c r="H26" s="5"/>
    </row>
    <row r="27" spans="1:8" ht="12">
      <c r="A27" s="5"/>
      <c r="B27" s="5"/>
      <c r="C27" s="5"/>
      <c r="D27" s="5"/>
      <c r="E27" s="6"/>
      <c r="F27" s="6"/>
      <c r="G27" s="6"/>
      <c r="H27" s="5"/>
    </row>
    <row r="28" spans="1:8" ht="12">
      <c r="A28" s="5"/>
      <c r="B28" s="5">
        <v>45</v>
      </c>
      <c r="C28" s="5" t="s">
        <v>21</v>
      </c>
      <c r="D28" s="5">
        <v>49059</v>
      </c>
      <c r="E28" s="5">
        <v>4502</v>
      </c>
      <c r="F28" s="6">
        <f>((E28/$C$8)/((D28/$C$7)/$G$5)*12.011*1.06)</f>
        <v>5.870943454473185</v>
      </c>
      <c r="G28" s="6">
        <f>AVERAGE(F28:F29)</f>
        <v>4.733589742847434</v>
      </c>
      <c r="H28" s="6">
        <f>STDEV(F28:F29)</f>
        <v>1.6084610441965188</v>
      </c>
    </row>
    <row r="29" spans="1:8" ht="12">
      <c r="A29" s="5"/>
      <c r="B29" s="5">
        <v>45</v>
      </c>
      <c r="C29" s="5" t="s">
        <v>22</v>
      </c>
      <c r="D29" s="5">
        <v>62905</v>
      </c>
      <c r="E29" s="5">
        <v>3536</v>
      </c>
      <c r="F29" s="6">
        <f>((E29/$C$8)/((D29/$C$7)/$G$5)*12.011*1.06)</f>
        <v>3.5962360312216832</v>
      </c>
      <c r="G29" s="6"/>
      <c r="H29" s="8">
        <f>(H28/G28)*100</f>
        <v>33.9797306394569</v>
      </c>
    </row>
    <row r="30" spans="1:8" ht="12">
      <c r="A30" s="5"/>
      <c r="B30" s="5">
        <v>45</v>
      </c>
      <c r="C30" s="5" t="s">
        <v>23</v>
      </c>
      <c r="D30" s="5">
        <v>74505</v>
      </c>
      <c r="E30" s="5">
        <v>7657</v>
      </c>
      <c r="F30" s="27">
        <f>((E30/$C$8)/((D30/$C$7)/$G$5)*12.011*1.06)</f>
        <v>6.574978338574591</v>
      </c>
      <c r="G30" s="6"/>
      <c r="H30" s="5"/>
    </row>
    <row r="31" spans="1:8" ht="12">
      <c r="A31" s="5"/>
      <c r="B31" s="5"/>
      <c r="C31" s="5"/>
      <c r="D31" s="5"/>
      <c r="E31" s="6"/>
      <c r="F31" s="6"/>
      <c r="G31" s="6"/>
      <c r="H31" s="5"/>
    </row>
    <row r="32" spans="1:8" ht="12">
      <c r="A32" s="5"/>
      <c r="B32" s="5">
        <v>75</v>
      </c>
      <c r="C32" s="5" t="s">
        <v>24</v>
      </c>
      <c r="D32" s="5">
        <v>69055</v>
      </c>
      <c r="E32" s="5">
        <v>4163</v>
      </c>
      <c r="F32" s="6">
        <f>((E32/$C$8)/((D32/$C$7)/$G$5)*12.011*1.06)</f>
        <v>3.8568467223879512</v>
      </c>
      <c r="G32" s="6">
        <f>AVERAGE(F32:F34)</f>
        <v>4.357094245255177</v>
      </c>
      <c r="H32" s="6">
        <f>STDEV(F32:F34)</f>
        <v>0.4373522625521172</v>
      </c>
    </row>
    <row r="33" spans="1:8" ht="12">
      <c r="A33" s="5"/>
      <c r="B33" s="5">
        <v>75</v>
      </c>
      <c r="C33" s="5" t="s">
        <v>25</v>
      </c>
      <c r="D33" s="5">
        <v>66771</v>
      </c>
      <c r="E33" s="5">
        <v>4871</v>
      </c>
      <c r="F33" s="6">
        <f>((E33/$C$8)/((D33/$C$7)/$G$5)*12.011*1.06)</f>
        <v>4.667145575122434</v>
      </c>
      <c r="G33" s="6"/>
      <c r="H33" s="8">
        <f>(H32/G32)*100</f>
        <v>10.037704899966037</v>
      </c>
    </row>
    <row r="34" spans="1:10" ht="12">
      <c r="A34" s="5"/>
      <c r="B34" s="5">
        <v>75</v>
      </c>
      <c r="C34" s="5" t="s">
        <v>26</v>
      </c>
      <c r="D34" s="5">
        <v>72006</v>
      </c>
      <c r="E34" s="5">
        <v>5118</v>
      </c>
      <c r="F34" s="6">
        <f>((E34/$C$8)/((D34/$C$7)/$G$5)*12.011*1.06)</f>
        <v>4.547290438255145</v>
      </c>
      <c r="G34" s="6"/>
      <c r="H34" s="5"/>
      <c r="J34" s="4"/>
    </row>
    <row r="35" spans="1:8" ht="12">
      <c r="A35" s="5"/>
      <c r="B35" s="5"/>
      <c r="C35" s="5"/>
      <c r="D35" s="5"/>
      <c r="E35" s="6"/>
      <c r="F35" s="6"/>
      <c r="G35" s="6"/>
      <c r="H35" s="5"/>
    </row>
    <row r="36" spans="1:8" ht="12">
      <c r="A36" s="5"/>
      <c r="B36" s="5">
        <v>100</v>
      </c>
      <c r="C36" s="5" t="s">
        <v>27</v>
      </c>
      <c r="D36" s="5">
        <v>71972</v>
      </c>
      <c r="E36" s="5">
        <v>2056</v>
      </c>
      <c r="F36" s="6">
        <f>((E36/$C$8)/((D36/$C$7)/$G$5)*12.011*1.06)</f>
        <v>1.827597845328739</v>
      </c>
      <c r="G36" s="6">
        <f>AVERAGE(F36:F38)</f>
        <v>2.123078148972439</v>
      </c>
      <c r="H36" s="6">
        <f>STDEV(F36:F38)</f>
        <v>0.3778239051807368</v>
      </c>
    </row>
    <row r="37" spans="1:9" ht="12">
      <c r="A37" s="5"/>
      <c r="B37" s="5">
        <v>100</v>
      </c>
      <c r="C37" s="5" t="s">
        <v>68</v>
      </c>
      <c r="D37" s="5">
        <v>71269</v>
      </c>
      <c r="E37" s="5">
        <v>2220</v>
      </c>
      <c r="F37" s="6">
        <f>((E37/$C$8)/((D37/$C$7)/$G$5)*12.011*1.06)</f>
        <v>1.992844478384711</v>
      </c>
      <c r="G37" s="6"/>
      <c r="H37" s="8">
        <f>(H36/G36)*100</f>
        <v>17.7960432291954</v>
      </c>
      <c r="I37" t="s">
        <v>70</v>
      </c>
    </row>
    <row r="38" spans="1:10" ht="12">
      <c r="A38" s="5"/>
      <c r="B38" s="5">
        <v>100</v>
      </c>
      <c r="C38" s="5" t="s">
        <v>69</v>
      </c>
      <c r="D38" s="5">
        <v>67019</v>
      </c>
      <c r="E38" s="5">
        <v>2670</v>
      </c>
      <c r="F38" s="6">
        <f>((E38/$C$8)/((D38/$C$7)/$G$5)*12.011*1.06)</f>
        <v>2.5487921232038673</v>
      </c>
      <c r="G38" s="6"/>
      <c r="H38" s="5"/>
      <c r="J38" s="4"/>
    </row>
    <row r="39" spans="1:8" ht="12">
      <c r="A39" s="5"/>
      <c r="B39" s="5"/>
      <c r="C39" s="5"/>
      <c r="D39" s="5"/>
      <c r="E39" s="6"/>
      <c r="F39" s="6"/>
      <c r="G39" s="6"/>
      <c r="H39" s="5"/>
    </row>
    <row r="40" spans="1:8" ht="12">
      <c r="A40" s="5"/>
      <c r="B40" s="5">
        <v>125</v>
      </c>
      <c r="C40" s="5" t="s">
        <v>28</v>
      </c>
      <c r="D40" s="5">
        <v>68058</v>
      </c>
      <c r="E40" s="5">
        <v>1347</v>
      </c>
      <c r="F40" s="6">
        <f>((E40/$C$8)/((D40/$C$7)/$G$5)*12.011*1.06)</f>
        <v>1.266220999008199</v>
      </c>
      <c r="G40" s="6">
        <f>AVERAGE(F40:F42)</f>
        <v>1.2696870638082787</v>
      </c>
      <c r="H40" s="6">
        <f>STDEV(F40:F42)</f>
        <v>0.01710114599776041</v>
      </c>
    </row>
    <row r="41" spans="1:8" ht="12">
      <c r="A41" s="5"/>
      <c r="B41" s="5">
        <v>125</v>
      </c>
      <c r="C41" s="5" t="s">
        <v>29</v>
      </c>
      <c r="D41" s="5">
        <v>70933</v>
      </c>
      <c r="E41" s="5">
        <v>1391</v>
      </c>
      <c r="F41" s="6">
        <f>((E41/$C$8)/((D41/$C$7)/$G$5)*12.011*1.06)</f>
        <v>1.2545844497835985</v>
      </c>
      <c r="G41" s="6"/>
      <c r="H41" s="8">
        <f>(H40/G40)*100</f>
        <v>1.3468788085835506</v>
      </c>
    </row>
    <row r="42" spans="1:8" ht="12">
      <c r="A42" s="5"/>
      <c r="B42" s="5">
        <v>125</v>
      </c>
      <c r="C42" s="5" t="s">
        <v>30</v>
      </c>
      <c r="D42" s="5">
        <v>69228</v>
      </c>
      <c r="E42" s="5">
        <v>1394</v>
      </c>
      <c r="F42" s="6">
        <f>((E42/$C$8)/((D42/$C$7)/$G$5)*12.011*1.06)</f>
        <v>1.2882557426330385</v>
      </c>
      <c r="G42" s="6"/>
      <c r="H42" s="5"/>
    </row>
    <row r="43" spans="1:6" ht="12">
      <c r="A43" s="5"/>
      <c r="B43" s="5"/>
      <c r="C43" s="5"/>
      <c r="D43" s="6"/>
      <c r="F43" s="5"/>
    </row>
    <row r="44" spans="1:6" ht="12">
      <c r="A44" s="5"/>
      <c r="B44" s="5"/>
      <c r="C44" s="5"/>
      <c r="D44" s="6"/>
      <c r="E44" s="6"/>
      <c r="F44" s="6"/>
    </row>
    <row r="45" spans="1:6" ht="12">
      <c r="A45" s="5"/>
      <c r="B45" s="5"/>
      <c r="C45" s="5"/>
      <c r="D45" s="6"/>
      <c r="E45" s="6"/>
      <c r="F45" s="8"/>
    </row>
    <row r="46" spans="1:6" ht="12">
      <c r="A46" s="5"/>
      <c r="B46" s="5"/>
      <c r="C46" s="5"/>
      <c r="D46" s="6"/>
      <c r="E46" s="6"/>
      <c r="F46" s="5"/>
    </row>
    <row r="47" spans="1:2" ht="12">
      <c r="A47" s="5"/>
      <c r="B47" s="4"/>
    </row>
    <row r="48" spans="1:2" ht="12">
      <c r="A48" s="5"/>
      <c r="B48" s="4" t="s">
        <v>31</v>
      </c>
    </row>
    <row r="49" spans="1:2" ht="12">
      <c r="A49" s="5"/>
      <c r="B49" t="s">
        <v>32</v>
      </c>
    </row>
    <row r="50" spans="1:6" ht="12">
      <c r="A50" s="5"/>
      <c r="B50">
        <v>0</v>
      </c>
      <c r="C50" s="6">
        <f>G20</f>
        <v>5.891566881580206</v>
      </c>
      <c r="D50" s="6">
        <f>H20</f>
        <v>2.0486735920103536</v>
      </c>
      <c r="E50" s="10"/>
      <c r="F50" s="10"/>
    </row>
    <row r="51" spans="2:6" ht="12">
      <c r="B51">
        <v>5</v>
      </c>
      <c r="C51" s="6">
        <f>G20</f>
        <v>5.891566881580206</v>
      </c>
      <c r="D51" s="6">
        <f>H20</f>
        <v>2.0486735920103536</v>
      </c>
      <c r="E51" s="12">
        <f aca="true" t="shared" si="0" ref="E51:E57">(B51-B50)*((C50+C51)/2)</f>
        <v>29.457834407901032</v>
      </c>
      <c r="F51" s="12">
        <f aca="true" t="shared" si="1" ref="F51:F57">(B50-B51)*(B50-B51)*D51*D51</f>
        <v>104.92658716501512</v>
      </c>
    </row>
    <row r="52" spans="2:6" ht="12">
      <c r="B52">
        <v>25</v>
      </c>
      <c r="C52" s="6">
        <f>G24</f>
        <v>7.324223517128274</v>
      </c>
      <c r="D52" s="6">
        <f>H24</f>
        <v>0.5492589885961399</v>
      </c>
      <c r="E52" s="12">
        <f t="shared" si="0"/>
        <v>132.1579039870848</v>
      </c>
      <c r="F52" s="12">
        <f t="shared" si="1"/>
        <v>120.6741746214618</v>
      </c>
    </row>
    <row r="53" spans="2:6" ht="12">
      <c r="B53">
        <v>45</v>
      </c>
      <c r="C53" s="6">
        <f>G28</f>
        <v>4.733589742847434</v>
      </c>
      <c r="D53" s="6">
        <f>H28</f>
        <v>1.6084610441965188</v>
      </c>
      <c r="E53" s="12">
        <f t="shared" si="0"/>
        <v>120.57813259975708</v>
      </c>
      <c r="F53" s="12">
        <f t="shared" si="1"/>
        <v>1034.8587722791021</v>
      </c>
    </row>
    <row r="54" spans="2:6" ht="12">
      <c r="B54">
        <v>75</v>
      </c>
      <c r="C54" s="6">
        <f>G32</f>
        <v>4.357094245255177</v>
      </c>
      <c r="D54" s="6">
        <f>H32</f>
        <v>0.4373522625521172</v>
      </c>
      <c r="E54" s="12">
        <f t="shared" si="0"/>
        <v>136.36025982153916</v>
      </c>
      <c r="F54" s="12">
        <f t="shared" si="1"/>
        <v>172.14930140351044</v>
      </c>
    </row>
    <row r="55" spans="2:6" ht="12">
      <c r="B55">
        <v>100</v>
      </c>
      <c r="C55" s="6">
        <f>G36</f>
        <v>2.123078148972439</v>
      </c>
      <c r="D55" s="6">
        <f>H36</f>
        <v>0.3778239051807368</v>
      </c>
      <c r="E55" s="12">
        <f t="shared" si="0"/>
        <v>81.0021549278452</v>
      </c>
      <c r="F55" s="12">
        <f t="shared" si="1"/>
        <v>89.21931457876398</v>
      </c>
    </row>
    <row r="56" spans="2:6" ht="12">
      <c r="B56">
        <v>125</v>
      </c>
      <c r="C56" s="6">
        <f>G40</f>
        <v>1.2696870638082787</v>
      </c>
      <c r="D56" s="6">
        <f>H40</f>
        <v>0.01710114599776041</v>
      </c>
      <c r="E56" s="12">
        <f t="shared" si="0"/>
        <v>42.40956515975897</v>
      </c>
      <c r="F56" s="12">
        <f t="shared" si="1"/>
        <v>0.1827807465229481</v>
      </c>
    </row>
    <row r="57" spans="2:6" ht="12">
      <c r="B57">
        <v>200</v>
      </c>
      <c r="C57" s="6">
        <v>0</v>
      </c>
      <c r="D57" s="6">
        <v>0</v>
      </c>
      <c r="E57" s="12">
        <f t="shared" si="0"/>
        <v>47.61326489281045</v>
      </c>
      <c r="F57" s="12">
        <f t="shared" si="1"/>
        <v>0</v>
      </c>
    </row>
    <row r="58" spans="3:6" ht="12">
      <c r="C58" s="8"/>
      <c r="D58" s="8"/>
      <c r="E58" s="12"/>
      <c r="F58" s="12"/>
    </row>
    <row r="59" spans="2:6" ht="12">
      <c r="B59" s="13" t="s">
        <v>7</v>
      </c>
      <c r="C59" s="14" t="s">
        <v>33</v>
      </c>
      <c r="D59" s="14"/>
      <c r="E59" s="10">
        <f>SUM(E50:E57)</f>
        <v>589.5791157966967</v>
      </c>
      <c r="F59" s="10">
        <f>SQRT(SUM(F50:F57))</f>
        <v>39.01295849835509</v>
      </c>
    </row>
    <row r="60" spans="2:6" ht="12">
      <c r="B60" s="13" t="s">
        <v>34</v>
      </c>
      <c r="C60" s="14"/>
      <c r="D60" s="14"/>
      <c r="E60" s="15">
        <f>SUM(E55:E57)</f>
        <v>171.02498498041462</v>
      </c>
      <c r="F60" s="15">
        <f>SQRT(SUM(F55:F57))</f>
        <v>9.455268125510083</v>
      </c>
    </row>
    <row r="61" spans="2:6" ht="12">
      <c r="B61" s="13" t="s">
        <v>35</v>
      </c>
      <c r="C61" s="14"/>
      <c r="D61" s="14"/>
      <c r="E61" s="10">
        <f>SUM(E51:E54)</f>
        <v>418.5541308162821</v>
      </c>
      <c r="F61" s="10">
        <f>SQRT(SUM(F51:F54))</f>
        <v>37.84981949057472</v>
      </c>
    </row>
    <row r="62" spans="2:6" ht="12">
      <c r="B62" s="13"/>
      <c r="C62" s="14"/>
      <c r="D62" s="14"/>
      <c r="E62" s="10"/>
      <c r="F62" s="10"/>
    </row>
  </sheetData>
  <sheetProtection/>
  <printOptions/>
  <pageMargins left="0.6" right="0.55" top="1.06" bottom="0.66" header="0.5" footer="0.5"/>
  <pageSetup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H35" sqref="H35"/>
    </sheetView>
  </sheetViews>
  <sheetFormatPr defaultColWidth="8.8515625" defaultRowHeight="12.75"/>
  <sheetData>
    <row r="1" spans="1:6" ht="16.5">
      <c r="A1" s="1" t="s">
        <v>64</v>
      </c>
      <c r="B1" s="1"/>
      <c r="C1" s="1"/>
      <c r="D1" s="1"/>
      <c r="E1" s="1" t="s">
        <v>67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3:11" ht="12">
      <c r="C11" s="4" t="s">
        <v>62</v>
      </c>
      <c r="E11" s="5"/>
      <c r="F11" s="5"/>
      <c r="G11" s="6"/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7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6"/>
      <c r="I15" s="5"/>
      <c r="K15" s="4"/>
    </row>
    <row r="16" spans="1:7" ht="12">
      <c r="A16" s="5">
        <v>5</v>
      </c>
      <c r="B16" s="5" t="s">
        <v>39</v>
      </c>
      <c r="C16" s="5">
        <v>58859</v>
      </c>
      <c r="D16" s="5">
        <v>1021</v>
      </c>
      <c r="E16" s="6">
        <f>((D16/$G$8)/((C16/$G$7)/$K$4)*12.011*1.06)</f>
        <v>0.27744312646111896</v>
      </c>
      <c r="F16" s="6">
        <f>AVERAGE(E16:E18)</f>
        <v>0.25108074146812437</v>
      </c>
      <c r="G16" s="6">
        <f>STDEV(E16:E18)</f>
        <v>0.0532390217553339</v>
      </c>
    </row>
    <row r="17" spans="1:9" ht="12">
      <c r="A17" s="5">
        <v>5</v>
      </c>
      <c r="B17" s="5" t="s">
        <v>40</v>
      </c>
      <c r="C17" s="5">
        <v>65264</v>
      </c>
      <c r="D17" s="5">
        <v>1167</v>
      </c>
      <c r="E17" s="6">
        <f>((D17/$G$8)/((C17/$G$7)/$K$4)*12.011*1.06)</f>
        <v>0.2859948910597726</v>
      </c>
      <c r="F17" s="6"/>
      <c r="G17" s="8">
        <f>(G16/F16)*100</f>
        <v>21.203944772519634</v>
      </c>
      <c r="H17" s="7"/>
      <c r="I17" s="7"/>
    </row>
    <row r="18" spans="1:9" ht="12">
      <c r="A18" s="5">
        <v>5</v>
      </c>
      <c r="B18" s="5" t="s">
        <v>41</v>
      </c>
      <c r="C18" s="5">
        <v>53425</v>
      </c>
      <c r="D18" s="5">
        <v>634</v>
      </c>
      <c r="E18" s="6">
        <f>((D18/$G$8)/((C18/$G$7)/$K$4)*12.011*1.06)</f>
        <v>0.1898042068834815</v>
      </c>
      <c r="F18" s="6"/>
      <c r="G18" s="5"/>
      <c r="H18" s="7"/>
      <c r="I18" s="7"/>
    </row>
    <row r="19" spans="1:10" ht="12">
      <c r="A19" s="5"/>
      <c r="B19" s="5"/>
      <c r="C19" s="5"/>
      <c r="D19" s="6"/>
      <c r="E19" s="6"/>
      <c r="F19" s="6"/>
      <c r="G19" s="5"/>
      <c r="H19" s="5"/>
      <c r="I19" s="5"/>
      <c r="J19" s="5"/>
    </row>
    <row r="20" spans="1:18" ht="12">
      <c r="A20" s="5">
        <v>25</v>
      </c>
      <c r="B20" s="5" t="s">
        <v>42</v>
      </c>
      <c r="C20" s="5">
        <v>49940</v>
      </c>
      <c r="D20" s="5">
        <v>1130</v>
      </c>
      <c r="E20" s="6">
        <f>((D20/$G$8)/((C20/$G$7)/$K$5)*12.011*1.06)</f>
        <v>0.36208207516269525</v>
      </c>
      <c r="F20" s="6">
        <f>AVERAGE(E20:E22)</f>
        <v>0.5847555902805409</v>
      </c>
      <c r="G20" s="6">
        <f>STDEV(E20:E22)</f>
        <v>0.35609732149054424</v>
      </c>
      <c r="H20" s="6"/>
      <c r="I20" s="6"/>
      <c r="J20" s="5"/>
      <c r="R20" s="4"/>
    </row>
    <row r="21" spans="1:10" ht="12">
      <c r="A21" s="5">
        <v>25</v>
      </c>
      <c r="B21" s="5" t="s">
        <v>43</v>
      </c>
      <c r="C21" s="5">
        <v>57308</v>
      </c>
      <c r="D21" s="5">
        <v>3565</v>
      </c>
      <c r="E21" s="6">
        <f>((D21/$G$8)/((C21/$G$7)/$K$5)*12.011*1.06)</f>
        <v>0.995454472400232</v>
      </c>
      <c r="F21" s="6"/>
      <c r="G21" s="8">
        <f>(G20/F20)*100</f>
        <v>60.896779339844166</v>
      </c>
      <c r="H21" s="6"/>
      <c r="I21" s="8"/>
      <c r="J21" s="5"/>
    </row>
    <row r="22" spans="1:10" ht="12">
      <c r="A22" s="5">
        <v>25</v>
      </c>
      <c r="B22" s="5" t="s">
        <v>44</v>
      </c>
      <c r="C22" s="5">
        <v>57195</v>
      </c>
      <c r="D22" s="5">
        <v>1418</v>
      </c>
      <c r="E22" s="17">
        <f>((D22/$G$8)/((C22/$G$7)/$K$5)*12.011*1.06)</f>
        <v>0.39673022327869567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45</v>
      </c>
      <c r="C24" s="5">
        <v>49059</v>
      </c>
      <c r="D24" s="5">
        <v>1477</v>
      </c>
      <c r="E24" s="6">
        <f>((D24/$G$8)/((C24/$G$7)/$K$6)*12.011*1.06)</f>
        <v>0.4829669152082187</v>
      </c>
      <c r="F24" s="6">
        <f>AVERAGE(E24:E26)</f>
        <v>0.354066183490767</v>
      </c>
      <c r="G24" s="6">
        <f>STDEV(E24:E26)</f>
        <v>0.12125787594306703</v>
      </c>
      <c r="H24" s="6"/>
      <c r="I24" s="6"/>
      <c r="J24" s="5"/>
    </row>
    <row r="25" spans="1:10" ht="12">
      <c r="A25" s="5">
        <v>45</v>
      </c>
      <c r="B25" s="5" t="s">
        <v>46</v>
      </c>
      <c r="C25" s="5">
        <v>62905</v>
      </c>
      <c r="D25" s="5">
        <v>950</v>
      </c>
      <c r="E25" s="6">
        <f>((D25/$G$8)/((C25/$G$7)/$K$6)*12.011*1.06)</f>
        <v>0.24226686304745249</v>
      </c>
      <c r="F25" s="6"/>
      <c r="G25" s="8">
        <f>(G24/F24)*100</f>
        <v>34.24723444288745</v>
      </c>
      <c r="H25" s="6"/>
      <c r="I25" s="8"/>
      <c r="J25" s="5"/>
    </row>
    <row r="26" spans="1:10" ht="12">
      <c r="A26" s="5">
        <v>45</v>
      </c>
      <c r="B26" s="5" t="s">
        <v>47</v>
      </c>
      <c r="C26" s="5">
        <v>74505</v>
      </c>
      <c r="D26" s="5">
        <v>1565</v>
      </c>
      <c r="E26" s="6">
        <f>((D26/$G$8)/((C26/$G$7)/$K$6)*12.011*1.06)</f>
        <v>0.33696477221662974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48</v>
      </c>
      <c r="C28" s="5">
        <v>69055</v>
      </c>
      <c r="D28" s="5">
        <v>902</v>
      </c>
      <c r="E28" s="6">
        <f>((D28/$G$8)/((C28/$G$7)/$K$7)*12.011*1.06)</f>
        <v>0.2103715300818188</v>
      </c>
      <c r="F28" s="6">
        <f>AVERAGE(E28:E30)</f>
        <v>0.19769412232409625</v>
      </c>
      <c r="G28" s="6">
        <f>STDEV(E28:E30)</f>
        <v>0.012374895776918499</v>
      </c>
      <c r="H28" s="6"/>
      <c r="I28" s="6"/>
      <c r="J28" s="5"/>
    </row>
    <row r="29" spans="1:10" ht="12">
      <c r="A29" s="5">
        <v>75</v>
      </c>
      <c r="B29" s="5" t="s">
        <v>49</v>
      </c>
      <c r="C29" s="5">
        <v>66771</v>
      </c>
      <c r="D29" s="5">
        <v>817</v>
      </c>
      <c r="E29" s="6">
        <f>((D29/$G$8)/((C29/$G$7)/$K$7)*12.011*1.06)</f>
        <v>0.1970651071318387</v>
      </c>
      <c r="F29" s="6"/>
      <c r="G29" s="8">
        <f>(G28/F28)*100</f>
        <v>6.259617449137569</v>
      </c>
      <c r="H29" s="6"/>
      <c r="I29" s="8"/>
      <c r="J29" s="5"/>
    </row>
    <row r="30" spans="1:10" ht="12">
      <c r="A30" s="5">
        <v>75</v>
      </c>
      <c r="B30" s="5" t="s">
        <v>50</v>
      </c>
      <c r="C30" s="5">
        <v>72006</v>
      </c>
      <c r="D30" s="5">
        <v>830</v>
      </c>
      <c r="E30" s="6">
        <f>((D30/$G$8)/((C30/$G$7)/$K$7)*12.011*1.06)</f>
        <v>0.18564572975863122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51</v>
      </c>
      <c r="C32" s="5">
        <v>71972</v>
      </c>
      <c r="D32" s="5">
        <v>371</v>
      </c>
      <c r="E32" s="17">
        <f>((D32/$G$8)/((C32/$G$7)/$K$8)*12.011*1.06)</f>
        <v>0.08343078627139719</v>
      </c>
      <c r="F32" s="6">
        <f>AVERAGE(E32:E34)</f>
        <v>0.08888157705594796</v>
      </c>
      <c r="G32" s="6">
        <f>STDEV(E32:E34)</f>
        <v>0.03398077173749914</v>
      </c>
      <c r="H32" s="6"/>
      <c r="I32" s="6"/>
      <c r="J32" s="5"/>
    </row>
    <row r="33" spans="1:10" ht="12">
      <c r="A33" s="5">
        <v>100</v>
      </c>
      <c r="B33" s="5" t="s">
        <v>52</v>
      </c>
      <c r="C33" s="5">
        <v>71269</v>
      </c>
      <c r="D33" s="5">
        <v>319</v>
      </c>
      <c r="E33" s="6">
        <f>((D33/500)/((C33/$G$7)/$K$8)*12.011*1.06)</f>
        <v>0.05795567963883315</v>
      </c>
      <c r="F33" s="6"/>
      <c r="G33" s="8">
        <f>(G32/F32)*100</f>
        <v>38.23151305709774</v>
      </c>
      <c r="H33" s="6" t="s">
        <v>71</v>
      </c>
      <c r="I33" s="8"/>
      <c r="J33" s="5"/>
    </row>
    <row r="34" spans="1:10" ht="12">
      <c r="A34" s="5">
        <v>100</v>
      </c>
      <c r="B34" s="5" t="s">
        <v>53</v>
      </c>
      <c r="C34" s="5">
        <v>67019</v>
      </c>
      <c r="D34" s="5">
        <v>389</v>
      </c>
      <c r="E34" s="6">
        <f>((D34/300)/((C34/$G$7)/$K$8)*12.011*1.06)</f>
        <v>0.12525826525761352</v>
      </c>
      <c r="F34" s="6"/>
      <c r="G34" s="5"/>
      <c r="H34" s="6" t="s">
        <v>72</v>
      </c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54</v>
      </c>
      <c r="C36" s="5">
        <v>68058</v>
      </c>
      <c r="D36" s="5">
        <v>162</v>
      </c>
      <c r="E36" s="17">
        <f>((D36/$G$8)/((C36/$G$7)/$K$8)*12.011*1.06)</f>
        <v>0.03852581459270035</v>
      </c>
      <c r="F36" s="6">
        <f>AVERAGE(E36:E38)</f>
        <v>0.040257733604378565</v>
      </c>
      <c r="G36" s="6">
        <f>STDEV(E36:E38)</f>
        <v>0.0019165475402065225</v>
      </c>
      <c r="H36" s="6"/>
      <c r="I36" s="6"/>
      <c r="J36" s="5"/>
      <c r="R36" s="4"/>
    </row>
    <row r="37" spans="1:10" ht="12">
      <c r="A37" s="5">
        <v>125</v>
      </c>
      <c r="B37" s="5" t="s">
        <v>55</v>
      </c>
      <c r="C37" s="5">
        <v>70933</v>
      </c>
      <c r="D37" s="5">
        <v>175</v>
      </c>
      <c r="E37" s="6">
        <f>((D37/$G$8)/((C37/$G$7)/$K$8)*12.011*1.06)</f>
        <v>0.039930589226805584</v>
      </c>
      <c r="F37" s="6"/>
      <c r="G37" s="8">
        <f>(G36/F36)*100</f>
        <v>4.760694079405584</v>
      </c>
      <c r="H37" s="6"/>
      <c r="I37" s="8"/>
      <c r="J37" s="5"/>
    </row>
    <row r="38" spans="1:19" ht="12">
      <c r="A38" s="5">
        <v>125</v>
      </c>
      <c r="B38" s="5" t="s">
        <v>56</v>
      </c>
      <c r="C38" s="5">
        <v>69228</v>
      </c>
      <c r="D38" s="5">
        <v>181</v>
      </c>
      <c r="E38" s="6">
        <f>((D38/$G$8)/((C38/$G$7)/$K$8)*12.011*1.06)</f>
        <v>0.042316796993629745</v>
      </c>
      <c r="F38" s="6"/>
      <c r="G38" s="5"/>
      <c r="H38" s="6"/>
      <c r="I38" s="5"/>
      <c r="J38" s="5"/>
      <c r="N38" s="16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5" t="s">
        <v>59</v>
      </c>
      <c r="B40" s="5"/>
      <c r="C40" s="17">
        <v>50.42</v>
      </c>
      <c r="D40" s="6">
        <v>29.29</v>
      </c>
      <c r="E40" s="18"/>
      <c r="F40" s="16"/>
      <c r="G40" s="16"/>
      <c r="H40" s="18"/>
      <c r="I40" s="6"/>
      <c r="J40" s="5"/>
    </row>
    <row r="41" spans="1:10" ht="12">
      <c r="A41" s="5"/>
      <c r="B41" s="9"/>
      <c r="C41" s="16"/>
      <c r="D41" s="18"/>
      <c r="E41" s="20"/>
      <c r="H41" s="18"/>
      <c r="I41" s="8"/>
      <c r="J41" s="5"/>
    </row>
    <row r="42" spans="1:10" ht="12">
      <c r="A42" s="5"/>
      <c r="B42" s="5"/>
      <c r="C42" s="6"/>
      <c r="D42" s="6"/>
      <c r="E42" s="5"/>
      <c r="H42" s="6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31</v>
      </c>
      <c r="H44" s="5"/>
      <c r="I44" s="5"/>
      <c r="J44" s="5"/>
    </row>
    <row r="45" spans="1:10" ht="12">
      <c r="A45" t="s">
        <v>60</v>
      </c>
      <c r="H45" s="5"/>
      <c r="I45" s="5"/>
      <c r="J45" s="5"/>
    </row>
    <row r="46" spans="1:10" ht="12">
      <c r="A46">
        <v>0</v>
      </c>
      <c r="B46" s="6">
        <f>F16</f>
        <v>0.25108074146812437</v>
      </c>
      <c r="C46" s="6">
        <f>G16</f>
        <v>0.0532390217553339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0.25108074146812437</v>
      </c>
      <c r="C47" s="6">
        <f>G16</f>
        <v>0.0532390217553339</v>
      </c>
      <c r="D47" s="12">
        <f aca="true" t="shared" si="0" ref="D47:D53">(A47-A46)*((B46+B47)/2)</f>
        <v>1.255403707340622</v>
      </c>
      <c r="E47" s="12">
        <f aca="true" t="shared" si="1" ref="E47:E53">(A46-A47)*(A46-A47)*C47*C47</f>
        <v>0.0708598359366229</v>
      </c>
      <c r="H47" s="5"/>
      <c r="I47" s="5"/>
      <c r="J47" s="5"/>
    </row>
    <row r="48" spans="1:10" ht="12">
      <c r="A48">
        <v>25</v>
      </c>
      <c r="B48" s="6">
        <f>F20</f>
        <v>0.5847555902805409</v>
      </c>
      <c r="C48" s="6">
        <f>G20</f>
        <v>0.35609732149054424</v>
      </c>
      <c r="D48" s="12">
        <f t="shared" si="0"/>
        <v>8.358363317486653</v>
      </c>
      <c r="E48" s="12">
        <f t="shared" si="1"/>
        <v>50.72212094909601</v>
      </c>
      <c r="H48" s="5"/>
      <c r="I48" s="5"/>
      <c r="J48" s="5"/>
    </row>
    <row r="49" spans="1:10" ht="12">
      <c r="A49">
        <v>45</v>
      </c>
      <c r="B49" s="6">
        <f>F24</f>
        <v>0.354066183490767</v>
      </c>
      <c r="C49" s="6">
        <f>G24</f>
        <v>0.12125787594306703</v>
      </c>
      <c r="D49" s="12">
        <f t="shared" si="0"/>
        <v>9.388217737713079</v>
      </c>
      <c r="E49" s="12">
        <f t="shared" si="1"/>
        <v>5.881388991289693</v>
      </c>
      <c r="H49" s="5"/>
      <c r="I49" s="5"/>
      <c r="J49" s="5"/>
    </row>
    <row r="50" spans="1:10" ht="12">
      <c r="A50">
        <v>75</v>
      </c>
      <c r="B50" s="6">
        <f>F28</f>
        <v>0.19769412232409625</v>
      </c>
      <c r="C50" s="6">
        <f>G28</f>
        <v>0.012374895776918499</v>
      </c>
      <c r="D50" s="12">
        <f t="shared" si="0"/>
        <v>8.276404587222949</v>
      </c>
      <c r="E50" s="12">
        <f t="shared" si="1"/>
        <v>0.13782424094063575</v>
      </c>
      <c r="H50" s="5"/>
      <c r="I50" s="5"/>
      <c r="J50" s="5"/>
    </row>
    <row r="51" spans="1:5" ht="12">
      <c r="A51">
        <v>100</v>
      </c>
      <c r="B51" s="6">
        <f>F32</f>
        <v>0.08888157705594796</v>
      </c>
      <c r="C51" s="6">
        <f>G32</f>
        <v>0.03398077173749914</v>
      </c>
      <c r="D51" s="12">
        <f t="shared" si="0"/>
        <v>3.582196242250553</v>
      </c>
      <c r="E51" s="12">
        <f t="shared" si="1"/>
        <v>0.7216830299225127</v>
      </c>
    </row>
    <row r="52" spans="1:5" ht="12">
      <c r="A52">
        <v>125</v>
      </c>
      <c r="B52" s="6">
        <f>F36</f>
        <v>0.040257733604378565</v>
      </c>
      <c r="C52" s="6">
        <f>G36</f>
        <v>0.0019165475402065225</v>
      </c>
      <c r="D52" s="12">
        <f t="shared" si="0"/>
        <v>1.6142413832540816</v>
      </c>
      <c r="E52" s="12">
        <f t="shared" si="1"/>
        <v>0.0022957215461697953</v>
      </c>
    </row>
    <row r="53" spans="1:5" ht="12">
      <c r="A53">
        <v>200</v>
      </c>
      <c r="B53" s="6">
        <v>0</v>
      </c>
      <c r="C53" s="6">
        <v>0</v>
      </c>
      <c r="D53" s="12">
        <f t="shared" si="0"/>
        <v>1.5096650101641962</v>
      </c>
      <c r="E53" s="12">
        <f t="shared" si="1"/>
        <v>0</v>
      </c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33</v>
      </c>
      <c r="C55" s="14"/>
      <c r="D55" s="10">
        <f>SUM(D46:D53)</f>
        <v>33.984491985432136</v>
      </c>
      <c r="E55" s="10">
        <f>SQRT(SUM(E46:E53))</f>
        <v>7.585260230785206</v>
      </c>
      <c r="H55" s="6"/>
      <c r="I55" s="6"/>
    </row>
    <row r="56" spans="1:9" ht="12">
      <c r="A56" s="13" t="s">
        <v>34</v>
      </c>
      <c r="B56" s="14"/>
      <c r="C56" s="14"/>
      <c r="D56" s="15">
        <f>SUM(D51:D53)</f>
        <v>6.706102635668831</v>
      </c>
      <c r="E56" s="15">
        <f>SQRT(SUM(E51:E53))</f>
        <v>0.8508694091743353</v>
      </c>
      <c r="H56" s="6"/>
      <c r="I56" s="6"/>
    </row>
    <row r="57" spans="1:9" ht="12">
      <c r="A57" s="13" t="s">
        <v>35</v>
      </c>
      <c r="B57" s="14"/>
      <c r="C57" s="14"/>
      <c r="D57" s="10">
        <f>SUM(D47:D50)</f>
        <v>27.2783893497633</v>
      </c>
      <c r="E57" s="10">
        <f>SQRT(SUM(E47:E50))</f>
        <v>7.53738641819981</v>
      </c>
      <c r="H57" s="6"/>
      <c r="I57" s="6"/>
    </row>
    <row r="58" spans="1:9" ht="12">
      <c r="A58" s="13"/>
      <c r="B58" s="14"/>
      <c r="C58" s="14"/>
      <c r="D58" s="10"/>
      <c r="E58" s="10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  <row r="62" spans="8:9" ht="12">
      <c r="H62" s="6"/>
      <c r="I62" s="8"/>
    </row>
  </sheetData>
  <sheetProtection/>
  <printOptions/>
  <pageMargins left="0.75" right="0.75" top="0.51" bottom="0.53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F14" sqref="F14"/>
    </sheetView>
  </sheetViews>
  <sheetFormatPr defaultColWidth="8.8515625" defaultRowHeight="12.75"/>
  <sheetData>
    <row r="1" spans="1:6" ht="16.5">
      <c r="A1" s="1" t="s">
        <v>65</v>
      </c>
      <c r="B1" s="1"/>
      <c r="C1" s="1"/>
      <c r="D1" s="1"/>
      <c r="E1" s="1" t="s">
        <v>67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:11" ht="12">
      <c r="A10" s="4"/>
      <c r="J10">
        <v>150</v>
      </c>
      <c r="K10">
        <v>2070</v>
      </c>
    </row>
    <row r="11" spans="10:11" ht="12">
      <c r="J11">
        <v>175</v>
      </c>
      <c r="K11">
        <v>2082</v>
      </c>
    </row>
    <row r="12" spans="3:8" ht="12">
      <c r="C12" s="4" t="s">
        <v>62</v>
      </c>
      <c r="E12" s="5"/>
      <c r="F12" s="5"/>
      <c r="G12" s="6"/>
      <c r="H12" s="6"/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7"/>
      <c r="I15" s="5"/>
      <c r="K15" s="4"/>
    </row>
    <row r="16" spans="1:8" ht="12">
      <c r="A16" s="5">
        <v>5</v>
      </c>
      <c r="B16" s="5" t="s">
        <v>39</v>
      </c>
      <c r="C16" s="5">
        <v>58859</v>
      </c>
      <c r="D16" s="5">
        <v>3287</v>
      </c>
      <c r="E16" s="6">
        <f>((D16/$G$8)/((C16/$G$7)/$K$4)*12.011*1.06)</f>
        <v>0.8931983904776669</v>
      </c>
      <c r="F16" s="6">
        <f>AVERAGE(E16:E18)</f>
        <v>0.9835380438437626</v>
      </c>
      <c r="G16" s="6">
        <f>STDEV(E16:E18)</f>
        <v>0.1477919872479323</v>
      </c>
      <c r="H16" s="5"/>
    </row>
    <row r="17" spans="1:9" ht="12">
      <c r="A17" s="5">
        <v>5</v>
      </c>
      <c r="B17" s="5" t="s">
        <v>40</v>
      </c>
      <c r="C17" s="5">
        <v>65264</v>
      </c>
      <c r="D17" s="5">
        <v>3686</v>
      </c>
      <c r="E17" s="6">
        <f>((D17/$G$8)/((C17/$G$7)/$K$4)*12.011*1.06)</f>
        <v>0.9033223380002757</v>
      </c>
      <c r="F17" s="6"/>
      <c r="G17" s="8">
        <f>(G16/F16)*100</f>
        <v>15.026565385345622</v>
      </c>
      <c r="H17" s="6"/>
      <c r="I17" s="7"/>
    </row>
    <row r="18" spans="1:9" ht="12">
      <c r="A18" s="5">
        <v>5</v>
      </c>
      <c r="B18" s="5" t="s">
        <v>41</v>
      </c>
      <c r="C18" s="5">
        <v>53425</v>
      </c>
      <c r="D18" s="5">
        <v>3855</v>
      </c>
      <c r="E18" s="6">
        <f>((D18/$G$8)/((C18/$G$7)/$K$4)*12.011*1.06)</f>
        <v>1.1540934030533456</v>
      </c>
      <c r="F18" s="6"/>
      <c r="G18" s="5"/>
      <c r="H18" s="6"/>
      <c r="I18" s="7"/>
    </row>
    <row r="19" spans="1:10" ht="12">
      <c r="A19" s="5"/>
      <c r="B19" s="5"/>
      <c r="C19" s="5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42</v>
      </c>
      <c r="C20" s="5">
        <v>49940</v>
      </c>
      <c r="D20" s="5">
        <v>5074</v>
      </c>
      <c r="E20" s="6">
        <f>((D20/$G$8)/((C20/$G$7)/$K$5)*12.011*1.06)</f>
        <v>1.625844645465058</v>
      </c>
      <c r="F20" s="6">
        <f>AVERAGE(E20:E22)</f>
        <v>1.4139499489209264</v>
      </c>
      <c r="G20" s="6">
        <f>STDEV(E20:E22)</f>
        <v>0.29075302411535314</v>
      </c>
      <c r="H20" s="6"/>
      <c r="I20" s="6"/>
      <c r="J20" s="5"/>
      <c r="R20" s="4"/>
    </row>
    <row r="21" spans="1:10" ht="12">
      <c r="A21" s="5">
        <v>25</v>
      </c>
      <c r="B21" s="5" t="s">
        <v>43</v>
      </c>
      <c r="C21" s="5">
        <v>57308</v>
      </c>
      <c r="D21" s="5">
        <v>5492</v>
      </c>
      <c r="E21" s="6">
        <f>((D21/$G$8)/((C21/$G$7)/$K$5)*12.011*1.06)</f>
        <v>1.5335304242418164</v>
      </c>
      <c r="F21" s="6"/>
      <c r="G21" s="8">
        <f>(G20/F20)*100</f>
        <v>20.563176535155645</v>
      </c>
      <c r="H21" s="6"/>
      <c r="I21" s="8"/>
      <c r="J21" s="5"/>
    </row>
    <row r="22" spans="1:10" ht="12">
      <c r="A22" s="5">
        <v>25</v>
      </c>
      <c r="B22" s="5" t="s">
        <v>44</v>
      </c>
      <c r="C22" s="5">
        <v>57195</v>
      </c>
      <c r="D22" s="5">
        <v>3869</v>
      </c>
      <c r="E22" s="6">
        <f>((D22/$G$8)/((C22/$G$7)/$K$5)*12.011*1.06)</f>
        <v>1.0824747770559051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45</v>
      </c>
      <c r="C24" s="5">
        <v>49059</v>
      </c>
      <c r="D24" s="5">
        <v>3555</v>
      </c>
      <c r="E24" s="6">
        <f>((D24/$G$8)/((C24/$G$7)/$K$6)*12.011*1.06)</f>
        <v>1.1624559130434784</v>
      </c>
      <c r="F24" s="6">
        <f>AVERAGE(E24:E26)</f>
        <v>0.9334622552714111</v>
      </c>
      <c r="G24" s="6">
        <f>STDEV(E24:E26)</f>
        <v>0.1984884465662628</v>
      </c>
      <c r="H24" s="6"/>
      <c r="I24" s="6"/>
      <c r="J24" s="5"/>
    </row>
    <row r="25" spans="1:10" ht="12">
      <c r="A25" s="5">
        <v>45</v>
      </c>
      <c r="B25" s="5" t="s">
        <v>46</v>
      </c>
      <c r="C25" s="5">
        <v>62905</v>
      </c>
      <c r="D25" s="5">
        <v>3244</v>
      </c>
      <c r="E25" s="6">
        <f>((D25/$G$8)/((C25/$G$7)/$K$6)*12.011*1.06)</f>
        <v>0.8272775828694061</v>
      </c>
      <c r="F25" s="6"/>
      <c r="G25" s="8">
        <f>(G24/F24)*100</f>
        <v>21.263682108769444</v>
      </c>
      <c r="H25" s="6"/>
      <c r="I25" s="8"/>
      <c r="J25" s="5"/>
    </row>
    <row r="26" spans="1:10" ht="12">
      <c r="A26" s="5">
        <v>45</v>
      </c>
      <c r="B26" s="5" t="s">
        <v>47</v>
      </c>
      <c r="C26" s="5">
        <v>74505</v>
      </c>
      <c r="D26" s="5">
        <v>3765</v>
      </c>
      <c r="E26" s="6">
        <f>((D26/$G$8)/((C26/$G$7)/$K$6)*12.011*1.06)</f>
        <v>0.8106532699013489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48</v>
      </c>
      <c r="C28" s="5">
        <v>69055</v>
      </c>
      <c r="D28" s="5">
        <v>2202</v>
      </c>
      <c r="E28" s="6">
        <f>((D28/$G$8)/((C28/$G$7)/$K$7)*12.011*1.06)</f>
        <v>0.5135677486032872</v>
      </c>
      <c r="F28" s="6">
        <f>AVERAGE(E28:E30)</f>
        <v>0.5175212489709589</v>
      </c>
      <c r="G28" s="6">
        <f>STDEV(E28:E30)</f>
        <v>0.03208159494699711</v>
      </c>
      <c r="H28" s="6"/>
      <c r="I28" s="6"/>
      <c r="J28" s="5"/>
    </row>
    <row r="29" spans="1:10" ht="12">
      <c r="A29" s="5">
        <v>75</v>
      </c>
      <c r="B29" s="5" t="s">
        <v>49</v>
      </c>
      <c r="C29" s="5">
        <v>66771</v>
      </c>
      <c r="D29" s="5">
        <v>2286</v>
      </c>
      <c r="E29" s="6">
        <f>((D29/$G$8)/((C29/$G$7)/$K$7)*12.011*1.06)</f>
        <v>0.551396370750775</v>
      </c>
      <c r="F29" s="6"/>
      <c r="G29" s="8">
        <f>(G28/F28)*100</f>
        <v>6.199087479168878</v>
      </c>
      <c r="H29" s="6"/>
      <c r="I29" s="8"/>
      <c r="J29" s="5"/>
    </row>
    <row r="30" spans="1:10" ht="12">
      <c r="A30" s="5">
        <v>75</v>
      </c>
      <c r="B30" s="5" t="s">
        <v>50</v>
      </c>
      <c r="C30" s="5">
        <v>72006</v>
      </c>
      <c r="D30" s="5">
        <v>2180</v>
      </c>
      <c r="E30" s="6">
        <f>((D30/$G$8)/((C30/$G$7)/$K$7)*12.011*1.06)</f>
        <v>0.4875996275588145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51</v>
      </c>
      <c r="C32" s="5">
        <v>71972</v>
      </c>
      <c r="D32" s="5">
        <v>781</v>
      </c>
      <c r="E32" s="17">
        <f>((D32/$G$8)/((C32/$G$7)/$K$8)*12.011*1.06)</f>
        <v>0.17563192473843992</v>
      </c>
      <c r="F32" s="6">
        <f>AVERAGE(E32:E34)</f>
        <v>0.18643116240081614</v>
      </c>
      <c r="G32" s="6">
        <f>STDEV(E32:E34)</f>
        <v>0.025973867402827998</v>
      </c>
      <c r="H32" s="6"/>
      <c r="I32" s="6"/>
      <c r="J32" s="5"/>
    </row>
    <row r="33" spans="1:10" ht="12">
      <c r="A33" s="5">
        <v>100</v>
      </c>
      <c r="B33" s="5" t="s">
        <v>52</v>
      </c>
      <c r="C33" s="5">
        <v>71269</v>
      </c>
      <c r="D33" s="5">
        <v>738</v>
      </c>
      <c r="E33" s="6">
        <f>((D33/$G$8)/((C33/$G$7)/$K$8)*12.011*1.06)</f>
        <v>0.16759910491167265</v>
      </c>
      <c r="F33" s="6"/>
      <c r="G33" s="8">
        <f>(G32/F32)*100</f>
        <v>13.932149040076085</v>
      </c>
      <c r="H33" s="6"/>
      <c r="I33" s="8"/>
      <c r="J33" s="5"/>
    </row>
    <row r="34" spans="1:10" ht="12">
      <c r="A34" s="5">
        <v>100</v>
      </c>
      <c r="B34" s="5" t="s">
        <v>53</v>
      </c>
      <c r="C34" s="5">
        <v>67019</v>
      </c>
      <c r="D34" s="5">
        <v>671</v>
      </c>
      <c r="E34" s="17">
        <f>((D34/300)/((C34/$G$7)/$K$8)*12.011*1.06)</f>
        <v>0.2160624575523359</v>
      </c>
      <c r="F34" s="6"/>
      <c r="G34" s="5"/>
      <c r="H34" s="6" t="s">
        <v>73</v>
      </c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54</v>
      </c>
      <c r="C36" s="5">
        <v>68058</v>
      </c>
      <c r="D36" s="5">
        <v>286</v>
      </c>
      <c r="E36" s="17">
        <f>((D36/$G$8)/((C36/$G$7)/$K$9)*12.011*1.06)</f>
        <v>0.06854973201166652</v>
      </c>
      <c r="F36" s="6">
        <f>AVERAGE(E36:E37)</f>
        <v>0.07003515138517011</v>
      </c>
      <c r="G36" s="6">
        <f>STDEV(E36:E37)</f>
        <v>0.0021007002238196816</v>
      </c>
      <c r="H36" s="6"/>
      <c r="I36" s="6"/>
      <c r="J36" s="5"/>
      <c r="R36" s="4"/>
    </row>
    <row r="37" spans="1:10" ht="12">
      <c r="A37" s="5">
        <v>125</v>
      </c>
      <c r="B37" s="5" t="s">
        <v>55</v>
      </c>
      <c r="C37" s="5">
        <v>70933</v>
      </c>
      <c r="D37" s="5">
        <v>311</v>
      </c>
      <c r="E37" s="6">
        <f>((D37/$G$8)/((C37/$G$7)/$K$9)*12.011*1.06)</f>
        <v>0.07152057075867368</v>
      </c>
      <c r="F37" s="6"/>
      <c r="G37" s="8">
        <f>(G36/F36)*100</f>
        <v>2.9994940858577244</v>
      </c>
      <c r="H37" s="6"/>
      <c r="I37" s="8"/>
      <c r="J37" s="5"/>
    </row>
    <row r="38" spans="1:19" ht="12">
      <c r="A38" s="5">
        <v>125</v>
      </c>
      <c r="B38" s="5" t="s">
        <v>56</v>
      </c>
      <c r="C38" s="5">
        <v>69228</v>
      </c>
      <c r="D38" s="5">
        <v>491</v>
      </c>
      <c r="E38" s="27">
        <f>((D38/$G$8)/((C38/$G$7)/$K$9)*12.011*1.06)</f>
        <v>0.11569607287694283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25" t="s">
        <v>59</v>
      </c>
      <c r="B40" s="25"/>
      <c r="C40" s="26">
        <v>50.42</v>
      </c>
      <c r="D40" s="26">
        <v>26.99</v>
      </c>
      <c r="E40" s="18"/>
      <c r="F40" s="16"/>
      <c r="G40" s="16"/>
      <c r="H40" s="5"/>
      <c r="I40" s="6"/>
      <c r="J40" s="5"/>
    </row>
    <row r="41" spans="1:10" ht="12">
      <c r="A41" s="5"/>
      <c r="B41" s="9"/>
      <c r="C41" s="16"/>
      <c r="D41" s="18"/>
      <c r="E41" s="20"/>
      <c r="H41" s="5"/>
      <c r="I41" s="8"/>
      <c r="J41" s="5"/>
    </row>
    <row r="42" spans="1:10" ht="12">
      <c r="A42" s="5"/>
      <c r="B42" s="5"/>
      <c r="C42" s="6"/>
      <c r="D42" s="6"/>
      <c r="E42" s="5"/>
      <c r="H42" s="5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31</v>
      </c>
      <c r="H44" s="5"/>
      <c r="I44" s="5"/>
      <c r="J44" s="5"/>
    </row>
    <row r="45" spans="1:10" ht="12">
      <c r="A45" t="s">
        <v>61</v>
      </c>
      <c r="H45" s="5"/>
      <c r="I45" s="5"/>
      <c r="J45" s="5"/>
    </row>
    <row r="46" spans="1:10" ht="12">
      <c r="A46">
        <v>0</v>
      </c>
      <c r="B46" s="6">
        <f>F16</f>
        <v>0.9835380438437626</v>
      </c>
      <c r="C46" s="6">
        <f>G16</f>
        <v>0.1477919872479323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0.9835380438437626</v>
      </c>
      <c r="C47" s="6">
        <f>G16</f>
        <v>0.1477919872479323</v>
      </c>
      <c r="D47" s="12">
        <f>(A47-A46)*((B46+B47)/2)</f>
        <v>4.917690219218813</v>
      </c>
      <c r="E47" s="12">
        <f aca="true" t="shared" si="0" ref="E47:E53">(A46-A47)*(A46-A47)*C47*C47</f>
        <v>0.5460617873673246</v>
      </c>
      <c r="H47" s="5"/>
      <c r="I47" s="5"/>
      <c r="J47" s="5"/>
    </row>
    <row r="48" spans="1:10" ht="12">
      <c r="A48">
        <v>25</v>
      </c>
      <c r="B48" s="6">
        <f>F20</f>
        <v>1.4139499489209264</v>
      </c>
      <c r="C48" s="6">
        <f>G20</f>
        <v>0.29075302411535314</v>
      </c>
      <c r="D48" s="12">
        <f aca="true" t="shared" si="1" ref="D48:D53">(A48-A47)*((B47+B48)/2)</f>
        <v>23.97487992764689</v>
      </c>
      <c r="E48" s="12">
        <f t="shared" si="0"/>
        <v>33.81492841288925</v>
      </c>
      <c r="I48" s="5"/>
      <c r="J48" s="5"/>
    </row>
    <row r="49" spans="1:10" ht="12">
      <c r="A49">
        <v>45</v>
      </c>
      <c r="B49" s="6">
        <f>F24</f>
        <v>0.9334622552714111</v>
      </c>
      <c r="C49" s="6">
        <f>G24</f>
        <v>0.1984884465662628</v>
      </c>
      <c r="D49" s="12">
        <f t="shared" si="1"/>
        <v>23.474122041923376</v>
      </c>
      <c r="E49" s="12">
        <f t="shared" si="0"/>
        <v>15.759065368115266</v>
      </c>
      <c r="I49" s="5"/>
      <c r="J49" s="5"/>
    </row>
    <row r="50" spans="1:10" ht="12">
      <c r="A50">
        <v>75</v>
      </c>
      <c r="B50" s="6">
        <f>F28</f>
        <v>0.5175212489709589</v>
      </c>
      <c r="C50" s="6">
        <f>G28</f>
        <v>0.03208159494699711</v>
      </c>
      <c r="D50" s="12">
        <f t="shared" si="1"/>
        <v>21.76475256363555</v>
      </c>
      <c r="E50" s="12">
        <f t="shared" si="0"/>
        <v>0.9263058609088715</v>
      </c>
      <c r="I50" s="5"/>
      <c r="J50" s="5"/>
    </row>
    <row r="51" spans="1:8" ht="12">
      <c r="A51">
        <v>100</v>
      </c>
      <c r="B51" s="6">
        <f>F32</f>
        <v>0.18643116240081614</v>
      </c>
      <c r="C51" s="6">
        <f>G32</f>
        <v>0.025973867402827998</v>
      </c>
      <c r="D51" s="12">
        <f t="shared" si="1"/>
        <v>8.799405142147187</v>
      </c>
      <c r="E51" s="12">
        <f t="shared" si="0"/>
        <v>0.4216511174123068</v>
      </c>
      <c r="H51" s="6"/>
    </row>
    <row r="52" spans="1:8" ht="12">
      <c r="A52">
        <v>125</v>
      </c>
      <c r="B52" s="6">
        <f>F36</f>
        <v>0.07003515138517011</v>
      </c>
      <c r="C52" s="6">
        <f>G36</f>
        <v>0.0021007002238196816</v>
      </c>
      <c r="D52" s="12">
        <f t="shared" si="1"/>
        <v>3.2058289223248284</v>
      </c>
      <c r="E52" s="12">
        <f t="shared" si="0"/>
        <v>0.0027580883939725374</v>
      </c>
      <c r="H52" s="6"/>
    </row>
    <row r="53" spans="1:8" ht="12">
      <c r="A53">
        <v>200</v>
      </c>
      <c r="B53" s="6">
        <v>0</v>
      </c>
      <c r="C53" s="6">
        <v>0</v>
      </c>
      <c r="D53" s="12">
        <f t="shared" si="1"/>
        <v>2.626318176943879</v>
      </c>
      <c r="E53" s="12">
        <f t="shared" si="0"/>
        <v>0</v>
      </c>
      <c r="H53" s="6"/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33</v>
      </c>
      <c r="C55" s="14"/>
      <c r="D55" s="10">
        <f>SUM(D46:D53)</f>
        <v>88.76299699384053</v>
      </c>
      <c r="E55" s="10">
        <f>SQRT(SUM(E46:E53))</f>
        <v>7.174313251809332</v>
      </c>
      <c r="H55" s="6"/>
      <c r="I55" s="6"/>
    </row>
    <row r="56" spans="1:9" ht="12">
      <c r="A56" s="13" t="s">
        <v>34</v>
      </c>
      <c r="B56" s="14"/>
      <c r="C56" s="14"/>
      <c r="D56" s="15">
        <f>SUM(D51:D53)</f>
        <v>14.631552241415894</v>
      </c>
      <c r="E56" s="15">
        <f>SQRT(SUM(E51:E53))</f>
        <v>0.6514669644780765</v>
      </c>
      <c r="H56" s="6"/>
      <c r="I56" s="6"/>
    </row>
    <row r="57" spans="1:9" ht="12">
      <c r="A57" s="13" t="s">
        <v>35</v>
      </c>
      <c r="B57" s="14"/>
      <c r="C57" s="14"/>
      <c r="D57" s="10">
        <f>SUM(D47:D50)</f>
        <v>74.13144475242463</v>
      </c>
      <c r="E57" s="10">
        <f>SQRT(SUM(E47:E50))</f>
        <v>7.144673640501763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ht="12">
      <c r="I60" s="6"/>
    </row>
    <row r="61" ht="12"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" bottom="0.53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E17" sqref="E17"/>
    </sheetView>
  </sheetViews>
  <sheetFormatPr defaultColWidth="8.8515625" defaultRowHeight="12.75"/>
  <sheetData>
    <row r="1" spans="1:6" ht="16.5">
      <c r="A1" s="1" t="s">
        <v>66</v>
      </c>
      <c r="B1" s="1"/>
      <c r="C1" s="1"/>
      <c r="D1" s="1"/>
      <c r="E1" s="1" t="s">
        <v>67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 s="16">
        <v>0.25</v>
      </c>
      <c r="J7">
        <v>75</v>
      </c>
      <c r="K7">
        <v>2024</v>
      </c>
    </row>
    <row r="8" spans="6:11" ht="12">
      <c r="F8" t="s">
        <v>5</v>
      </c>
      <c r="G8" s="16">
        <v>100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1:11" ht="12">
      <c r="A11" s="4" t="s">
        <v>62</v>
      </c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6"/>
    </row>
    <row r="15" spans="1:9" ht="12">
      <c r="A15" s="7" t="s">
        <v>14</v>
      </c>
      <c r="B15" s="5"/>
      <c r="C15" s="5"/>
      <c r="D15" s="5"/>
      <c r="E15" s="5"/>
      <c r="F15" s="5"/>
      <c r="G15" s="5"/>
      <c r="I15" s="5"/>
    </row>
    <row r="16" spans="1:8" ht="12">
      <c r="A16" s="5">
        <v>5</v>
      </c>
      <c r="B16" s="5" t="s">
        <v>39</v>
      </c>
      <c r="C16" s="5">
        <v>58859</v>
      </c>
      <c r="D16" s="5">
        <v>1458</v>
      </c>
      <c r="E16" s="6">
        <f>((D16/$G$8)/((C16/$G$7)/$K$4)*12.011*1.06)</f>
        <v>1.5847681817054318</v>
      </c>
      <c r="F16" s="6">
        <f>AVERAGE(E16,E18)</f>
        <v>1.6875174955555703</v>
      </c>
      <c r="G16" s="6">
        <f>STDEV(E16,E18)</f>
        <v>0.14530947317139636</v>
      </c>
      <c r="H16" s="7"/>
    </row>
    <row r="17" spans="1:9" ht="12">
      <c r="A17" s="5">
        <v>5</v>
      </c>
      <c r="B17" s="5" t="s">
        <v>40</v>
      </c>
      <c r="C17" s="5">
        <v>65264</v>
      </c>
      <c r="D17" s="5">
        <v>3873</v>
      </c>
      <c r="E17" s="28">
        <f>((D17/$G$8)/((C17/$G$7)/$K$4)*12.011*1.06)</f>
        <v>3.796600558952868</v>
      </c>
      <c r="F17" s="6"/>
      <c r="G17" s="8">
        <f>(G16/F16)*100</f>
        <v>8.610842468543241</v>
      </c>
      <c r="H17" s="7"/>
      <c r="I17" s="7"/>
    </row>
    <row r="18" spans="1:9" ht="12">
      <c r="A18" s="5">
        <v>5</v>
      </c>
      <c r="B18" s="5" t="s">
        <v>41</v>
      </c>
      <c r="C18" s="5">
        <v>53425</v>
      </c>
      <c r="D18" s="5">
        <v>1495</v>
      </c>
      <c r="E18" s="6">
        <f>((D18/$G$8)/((C18/$G$7)/$K$4)*12.011*1.06)</f>
        <v>1.7902668094057088</v>
      </c>
      <c r="F18" s="6"/>
      <c r="G18" s="5"/>
      <c r="H18" s="5"/>
      <c r="I18" s="7"/>
    </row>
    <row r="19" spans="1:10" ht="12">
      <c r="A19" s="5"/>
      <c r="B19" s="5"/>
      <c r="C19" s="5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42</v>
      </c>
      <c r="C20" s="5">
        <v>49940</v>
      </c>
      <c r="D20" s="5">
        <v>3306</v>
      </c>
      <c r="E20" s="17">
        <f>((D20/$G$8)/((C20/$G$7)/$K$5)*12.011*1.06)</f>
        <v>4.237321559249099</v>
      </c>
      <c r="F20" s="6">
        <f>AVERAGE(E20:E22)</f>
        <v>4.239819069709358</v>
      </c>
      <c r="G20" s="6">
        <f>STDEV(E20:E22)</f>
        <v>0.1495582293066346</v>
      </c>
      <c r="H20" s="6"/>
      <c r="I20" s="6"/>
      <c r="J20" s="5"/>
      <c r="R20" s="4"/>
    </row>
    <row r="21" spans="1:10" ht="12">
      <c r="A21" s="5">
        <v>25</v>
      </c>
      <c r="B21" s="5" t="s">
        <v>43</v>
      </c>
      <c r="C21" s="5">
        <v>57308</v>
      </c>
      <c r="D21" s="5">
        <v>3931</v>
      </c>
      <c r="E21" s="6">
        <f>((D21/$G$8)/((C21/$G$7)/$K$5)*12.011*1.06)</f>
        <v>4.390610413470196</v>
      </c>
      <c r="F21" s="6"/>
      <c r="G21" s="8">
        <f>(G20/F20)*100</f>
        <v>3.527467253853521</v>
      </c>
      <c r="H21" s="6"/>
      <c r="I21" s="8"/>
      <c r="J21" s="5"/>
    </row>
    <row r="22" spans="1:10" ht="12">
      <c r="A22" s="5">
        <v>25</v>
      </c>
      <c r="B22" s="5" t="s">
        <v>44</v>
      </c>
      <c r="C22" s="5">
        <v>57195</v>
      </c>
      <c r="D22" s="5">
        <v>3656</v>
      </c>
      <c r="E22" s="6">
        <f>((D22/$G$8)/((C22/$G$7)/$K$5)*12.011*1.06)</f>
        <v>4.091525236408777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45</v>
      </c>
      <c r="C24" s="5">
        <v>49059</v>
      </c>
      <c r="D24" s="5">
        <v>3241</v>
      </c>
      <c r="E24" s="6">
        <f>((D24/$G$8)/((C24/$G$7)/$K$6)*12.011*1.06)</f>
        <v>4.239121928747019</v>
      </c>
      <c r="F24" s="6">
        <f>AVERAGE(E24,E26)</f>
        <v>3.5203870397993198</v>
      </c>
      <c r="G24" s="6">
        <f>STDEV(E24,E26)</f>
        <v>1.0164446277005537</v>
      </c>
      <c r="H24" s="6"/>
      <c r="I24" s="6"/>
      <c r="J24" s="5"/>
    </row>
    <row r="25" spans="1:10" ht="12">
      <c r="A25" s="5">
        <v>45</v>
      </c>
      <c r="B25" s="5" t="s">
        <v>46</v>
      </c>
      <c r="C25" s="5">
        <v>62905</v>
      </c>
      <c r="D25" s="5">
        <v>1593</v>
      </c>
      <c r="E25" s="27">
        <f>((D25/$G$8)/((C25/$G$7)/$K$6)*12.011*1.06)</f>
        <v>1.6249731066719657</v>
      </c>
      <c r="F25" s="6"/>
      <c r="G25" s="8">
        <f>(G24/F24)*100</f>
        <v>28.873093106219827</v>
      </c>
      <c r="H25" s="6"/>
      <c r="I25" s="8"/>
      <c r="J25" s="5"/>
    </row>
    <row r="26" spans="1:10" ht="12">
      <c r="A26" s="5">
        <v>45</v>
      </c>
      <c r="B26" s="5" t="s">
        <v>47</v>
      </c>
      <c r="C26" s="5">
        <v>74505</v>
      </c>
      <c r="D26" s="5">
        <v>3253</v>
      </c>
      <c r="E26" s="17">
        <f>((D26/$G$8)/((C26/$G$7)/$K$6)*12.011*1.06)</f>
        <v>2.8016521508516203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48</v>
      </c>
      <c r="C28" s="5">
        <v>69055</v>
      </c>
      <c r="D28" s="5">
        <v>2754</v>
      </c>
      <c r="E28" s="6">
        <f>((D28/$G$8)/((C28/$G$7)/$K$7)*12.011*1.06)</f>
        <v>2.569238110178843</v>
      </c>
      <c r="F28" s="6">
        <f>AVERAGE(E28:E30)</f>
        <v>2.571638724896022</v>
      </c>
      <c r="G28" s="6">
        <f>STDEV(E28:E30)</f>
        <v>0.11517673863859437</v>
      </c>
      <c r="H28" s="6"/>
      <c r="I28" s="6"/>
      <c r="J28" s="5"/>
    </row>
    <row r="29" spans="1:10" ht="12">
      <c r="A29" s="5">
        <v>75</v>
      </c>
      <c r="B29" s="5" t="s">
        <v>49</v>
      </c>
      <c r="C29" s="5">
        <v>66771</v>
      </c>
      <c r="D29" s="5">
        <v>2786</v>
      </c>
      <c r="E29" s="6">
        <f>((D29/$G$8)/((C29/$G$7)/$K$7)*12.011*1.06)</f>
        <v>2.687997005969658</v>
      </c>
      <c r="F29" s="6"/>
      <c r="G29" s="8">
        <f>(G28/F28)*100</f>
        <v>4.478729361304484</v>
      </c>
      <c r="H29" s="6"/>
      <c r="I29" s="8"/>
      <c r="J29" s="5"/>
    </row>
    <row r="30" spans="1:10" ht="12">
      <c r="A30" s="5">
        <v>75</v>
      </c>
      <c r="B30" s="5" t="s">
        <v>50</v>
      </c>
      <c r="C30" s="5">
        <v>72006</v>
      </c>
      <c r="D30" s="5">
        <v>2747</v>
      </c>
      <c r="E30" s="6">
        <f>((D30/$G$8)/((C30/$G$7)/$K$7)*12.011*1.06)</f>
        <v>2.4576810585395656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51</v>
      </c>
      <c r="C32" s="5">
        <v>71972</v>
      </c>
      <c r="D32" s="5">
        <v>1984</v>
      </c>
      <c r="E32" s="6">
        <f>((D32/$G$8)/((C32/$G$7)/$K$8)*12.011*1.06)</f>
        <v>1.7846542314011</v>
      </c>
      <c r="F32" s="6">
        <f>AVERAGE(E32:E34)</f>
        <v>1.8162701392176206</v>
      </c>
      <c r="G32" s="6">
        <f>STDEV(E32:E34)</f>
        <v>0.1157684329411925</v>
      </c>
      <c r="H32" s="6"/>
      <c r="I32" s="6"/>
      <c r="J32" s="5"/>
    </row>
    <row r="33" spans="1:10" ht="12">
      <c r="A33" s="5">
        <v>100</v>
      </c>
      <c r="B33" s="5" t="s">
        <v>52</v>
      </c>
      <c r="C33" s="5">
        <v>71269</v>
      </c>
      <c r="D33" s="5">
        <v>1893</v>
      </c>
      <c r="E33" s="6">
        <f>((D33/$G$8)/((C33/$G$7)/$K$8)*12.011*1.06)</f>
        <v>1.7195940682807387</v>
      </c>
      <c r="F33" s="6"/>
      <c r="G33" s="8">
        <f>(G32/F32)*100</f>
        <v>6.373965548487247</v>
      </c>
      <c r="H33" s="6"/>
      <c r="I33" s="8"/>
      <c r="J33" s="5"/>
    </row>
    <row r="34" spans="1:10" ht="12">
      <c r="A34" s="5">
        <v>100</v>
      </c>
      <c r="B34" s="5" t="s">
        <v>53</v>
      </c>
      <c r="C34" s="5">
        <v>67019</v>
      </c>
      <c r="D34" s="5">
        <v>2013</v>
      </c>
      <c r="E34" s="17">
        <f>((D34/$G$8)/((C34/$G$7)/$K$8)*12.011*1.06)</f>
        <v>1.944562117971023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54</v>
      </c>
      <c r="C36" s="5">
        <v>68058</v>
      </c>
      <c r="D36" s="5">
        <v>1018</v>
      </c>
      <c r="E36" s="6">
        <f>((D36/$G$8)/((C36/$G$7)/$K$9)*12.011*1.06)</f>
        <v>0.9759947858444269</v>
      </c>
      <c r="F36" s="6">
        <f>AVERAGE(E36:E38)</f>
        <v>0.9812876416191921</v>
      </c>
      <c r="G36" s="6">
        <f>STDEV(E36:E38)</f>
        <v>0.017504781094381458</v>
      </c>
      <c r="H36" s="6"/>
      <c r="I36" s="6"/>
      <c r="J36" s="5"/>
      <c r="R36" s="4"/>
    </row>
    <row r="37" spans="1:10" ht="12">
      <c r="A37" s="5">
        <v>125</v>
      </c>
      <c r="B37" s="5" t="s">
        <v>55</v>
      </c>
      <c r="C37" s="5">
        <v>70933</v>
      </c>
      <c r="D37" s="5">
        <v>1088</v>
      </c>
      <c r="E37" s="6">
        <f>((D37/$G$8)/((C37/$G$7)/$K$9)*12.011*1.06)</f>
        <v>1.0008280512596395</v>
      </c>
      <c r="F37" s="6"/>
      <c r="G37" s="8">
        <f>(G36/F36)*100</f>
        <v>1.7838583053484058</v>
      </c>
      <c r="H37" s="6"/>
      <c r="I37" s="8"/>
      <c r="J37" s="5"/>
    </row>
    <row r="38" spans="1:19" ht="12">
      <c r="A38" s="5">
        <v>125</v>
      </c>
      <c r="B38" s="5" t="s">
        <v>56</v>
      </c>
      <c r="C38" s="5">
        <v>69228</v>
      </c>
      <c r="D38" s="5">
        <v>1026</v>
      </c>
      <c r="E38" s="6">
        <f>((D38/$G$8)/((C38/$G$7)/$K$9)*12.011*1.06)</f>
        <v>0.96704008775351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E39" s="6"/>
      <c r="F39" s="6"/>
      <c r="G39" s="5"/>
      <c r="H39" s="6"/>
      <c r="I39" s="5"/>
      <c r="J39" s="5"/>
    </row>
    <row r="40" spans="1:10" ht="12">
      <c r="A40" s="22" t="s">
        <v>58</v>
      </c>
      <c r="B40" s="23"/>
      <c r="C40" s="24">
        <v>50.42</v>
      </c>
      <c r="D40" s="24">
        <v>36.84</v>
      </c>
      <c r="E40" s="18"/>
      <c r="F40" s="6"/>
      <c r="G40" s="5"/>
      <c r="H40" s="6"/>
      <c r="I40" s="6"/>
      <c r="J40" s="5"/>
    </row>
    <row r="41" spans="1:10" ht="12">
      <c r="A41" s="5"/>
      <c r="B41" s="9"/>
      <c r="C41" s="16"/>
      <c r="D41" s="18"/>
      <c r="E41" s="20"/>
      <c r="F41" s="16"/>
      <c r="G41" s="16"/>
      <c r="H41" s="6"/>
      <c r="I41" s="8"/>
      <c r="J41" s="5"/>
    </row>
    <row r="42" spans="1:10" ht="12">
      <c r="A42" s="5"/>
      <c r="B42" s="5"/>
      <c r="C42" s="5"/>
      <c r="D42" s="5"/>
      <c r="F42" s="6"/>
      <c r="G42" s="6"/>
      <c r="H42" s="5"/>
      <c r="I42" s="5"/>
      <c r="J42" s="5"/>
    </row>
    <row r="43" spans="1:15" ht="12">
      <c r="A43" s="5"/>
      <c r="B43" s="4">
        <v>194</v>
      </c>
      <c r="G43" s="6"/>
      <c r="H43" s="5"/>
      <c r="I43" s="5"/>
      <c r="J43" s="5"/>
      <c r="K43" s="5"/>
      <c r="L43" s="5"/>
      <c r="M43" s="6"/>
      <c r="N43" s="6"/>
      <c r="O43" s="5"/>
    </row>
    <row r="44" spans="1:15" ht="12">
      <c r="A44" s="5"/>
      <c r="B44" t="s">
        <v>31</v>
      </c>
      <c r="G44" s="6"/>
      <c r="H44" s="5"/>
      <c r="I44" s="5"/>
      <c r="J44" s="5"/>
      <c r="K44" s="5"/>
      <c r="L44" s="5"/>
      <c r="M44" s="6"/>
      <c r="N44" s="6"/>
      <c r="O44" s="6"/>
    </row>
    <row r="45" spans="1:15" ht="12">
      <c r="A45" s="5"/>
      <c r="B45" t="s">
        <v>32</v>
      </c>
      <c r="G45" s="6"/>
      <c r="H45" s="5"/>
      <c r="I45" s="5"/>
      <c r="J45" s="5"/>
      <c r="K45" s="5"/>
      <c r="L45" s="5"/>
      <c r="M45" s="6"/>
      <c r="N45" s="6"/>
      <c r="O45" s="8"/>
    </row>
    <row r="46" spans="1:15" ht="12">
      <c r="A46" s="5"/>
      <c r="B46">
        <v>0</v>
      </c>
      <c r="C46" s="6">
        <f>F16</f>
        <v>1.6875174955555703</v>
      </c>
      <c r="D46" s="6">
        <f>G16</f>
        <v>0.14530947317139636</v>
      </c>
      <c r="E46" s="10"/>
      <c r="F46" s="10"/>
      <c r="G46" s="6"/>
      <c r="H46" s="5"/>
      <c r="I46" s="5"/>
      <c r="J46" s="5"/>
      <c r="K46" s="5"/>
      <c r="L46" s="5"/>
      <c r="M46" s="6"/>
      <c r="N46" s="6"/>
      <c r="O46" s="5"/>
    </row>
    <row r="47" spans="1:10" ht="12">
      <c r="A47" s="5"/>
      <c r="B47">
        <v>5</v>
      </c>
      <c r="C47" s="6">
        <f>F16</f>
        <v>1.6875174955555703</v>
      </c>
      <c r="D47" s="6">
        <f>G16</f>
        <v>0.14530947317139636</v>
      </c>
      <c r="E47" s="12">
        <f aca="true" t="shared" si="0" ref="E47:E53">(B47-B46)*((C46+C47)/2)</f>
        <v>8.437587477777852</v>
      </c>
      <c r="F47" s="12">
        <f>(B46-B47)*(B46-B47)*D47*D47</f>
        <v>0.527871074833719</v>
      </c>
      <c r="G47" s="6"/>
      <c r="H47" s="5"/>
      <c r="I47" s="5"/>
      <c r="J47" s="5"/>
    </row>
    <row r="48" spans="1:10" ht="12">
      <c r="A48" s="5"/>
      <c r="B48">
        <v>25</v>
      </c>
      <c r="C48" s="6">
        <f>F20</f>
        <v>4.239819069709358</v>
      </c>
      <c r="D48" s="6">
        <f>G20</f>
        <v>0.1495582293066346</v>
      </c>
      <c r="E48" s="12">
        <f t="shared" si="0"/>
        <v>59.27336565264929</v>
      </c>
      <c r="F48" s="12">
        <f aca="true" t="shared" si="1" ref="F48:F53">(B47-B48)*(B47-B48)*D48*D48</f>
        <v>8.947065581334357</v>
      </c>
      <c r="G48" s="6"/>
      <c r="H48" s="5"/>
      <c r="I48" s="5"/>
      <c r="J48" s="5"/>
    </row>
    <row r="49" spans="2:10" ht="12">
      <c r="B49">
        <v>45</v>
      </c>
      <c r="C49" s="6">
        <f>F24</f>
        <v>3.5203870397993198</v>
      </c>
      <c r="D49" s="6">
        <f>G24</f>
        <v>1.0164446277005537</v>
      </c>
      <c r="E49" s="12">
        <f t="shared" si="0"/>
        <v>77.60206109508678</v>
      </c>
      <c r="F49" s="12">
        <f t="shared" si="1"/>
        <v>413.2638724725269</v>
      </c>
      <c r="G49" s="8"/>
      <c r="H49" s="5"/>
      <c r="I49" s="5"/>
      <c r="J49" s="5"/>
    </row>
    <row r="50" spans="2:10" ht="12">
      <c r="B50">
        <v>75</v>
      </c>
      <c r="C50" s="6">
        <f>F28</f>
        <v>2.571638724896022</v>
      </c>
      <c r="D50" s="6">
        <f>G28</f>
        <v>0.11517673863859437</v>
      </c>
      <c r="E50" s="12">
        <f t="shared" si="0"/>
        <v>91.38038647043012</v>
      </c>
      <c r="F50" s="12">
        <f t="shared" si="1"/>
        <v>11.939113011080769</v>
      </c>
      <c r="G50" s="8"/>
      <c r="I50" s="5"/>
      <c r="J50" s="5"/>
    </row>
    <row r="51" spans="2:7" ht="12">
      <c r="B51">
        <v>100</v>
      </c>
      <c r="C51" s="6">
        <f>F32</f>
        <v>1.8162701392176206</v>
      </c>
      <c r="D51" s="6">
        <f>G32</f>
        <v>0.1157684329411925</v>
      </c>
      <c r="E51" s="12">
        <f t="shared" si="0"/>
        <v>54.84886080142053</v>
      </c>
      <c r="F51" s="12">
        <f t="shared" si="1"/>
        <v>8.376456291037117</v>
      </c>
      <c r="G51" s="8"/>
    </row>
    <row r="52" spans="2:7" ht="12">
      <c r="B52">
        <v>125</v>
      </c>
      <c r="C52" s="6">
        <f>F36</f>
        <v>0.9812876416191921</v>
      </c>
      <c r="D52" s="6">
        <f>G36</f>
        <v>0.017504781094381458</v>
      </c>
      <c r="E52" s="12">
        <f t="shared" si="0"/>
        <v>34.96947226046016</v>
      </c>
      <c r="F52" s="12">
        <f t="shared" si="1"/>
        <v>0.19151085072638405</v>
      </c>
      <c r="G52" s="8"/>
    </row>
    <row r="53" spans="2:8" ht="12">
      <c r="B53">
        <v>200</v>
      </c>
      <c r="C53" s="6">
        <v>0</v>
      </c>
      <c r="D53" s="6">
        <v>0</v>
      </c>
      <c r="E53" s="12">
        <f t="shared" si="0"/>
        <v>36.7982865607197</v>
      </c>
      <c r="F53" s="12">
        <f t="shared" si="1"/>
        <v>0</v>
      </c>
      <c r="G53" s="8"/>
      <c r="H53" s="6"/>
    </row>
    <row r="54" spans="3:9" ht="12">
      <c r="C54" s="8"/>
      <c r="D54" s="8"/>
      <c r="E54" s="12"/>
      <c r="F54" s="12"/>
      <c r="G54" s="8"/>
      <c r="H54" s="6"/>
      <c r="I54" s="6"/>
    </row>
    <row r="55" spans="2:9" ht="12">
      <c r="B55" s="13" t="s">
        <v>7</v>
      </c>
      <c r="C55" s="14" t="s">
        <v>33</v>
      </c>
      <c r="D55" s="14"/>
      <c r="E55" s="10">
        <f>SUM(E46:E53)</f>
        <v>363.3100203185445</v>
      </c>
      <c r="F55" s="10">
        <f>SQRT(SUM(F46:F53))</f>
        <v>21.053405645679735</v>
      </c>
      <c r="H55" s="6"/>
      <c r="I55" s="6"/>
    </row>
    <row r="56" spans="2:9" ht="12">
      <c r="B56" s="13" t="s">
        <v>34</v>
      </c>
      <c r="C56" s="14"/>
      <c r="D56" s="14"/>
      <c r="E56" s="15">
        <f>SUM(E51:E53)</f>
        <v>126.61661962260038</v>
      </c>
      <c r="F56" s="15">
        <f>SQRT(SUM(F51:F53))</f>
        <v>2.9271090074958774</v>
      </c>
      <c r="H56" s="6"/>
      <c r="I56" s="6"/>
    </row>
    <row r="57" spans="2:9" ht="12">
      <c r="B57" s="13" t="s">
        <v>35</v>
      </c>
      <c r="C57" s="14"/>
      <c r="D57" s="14"/>
      <c r="E57" s="10">
        <f>SUM(E47:E50)</f>
        <v>236.69340069594406</v>
      </c>
      <c r="F57" s="10">
        <f>SQRT(SUM(F47:F50))</f>
        <v>20.84893095915893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spans="3:9" ht="12">
      <c r="C60" s="6"/>
      <c r="D60" s="6"/>
      <c r="H60" s="6"/>
      <c r="I60" s="6"/>
    </row>
    <row r="61" spans="8:9" ht="12">
      <c r="H61" s="6"/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2" bottom="0.52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0"/>
  <sheetViews>
    <sheetView workbookViewId="0" topLeftCell="A1">
      <selection activeCell="B44" sqref="B44"/>
    </sheetView>
  </sheetViews>
  <sheetFormatPr defaultColWidth="8.8515625" defaultRowHeight="12.75"/>
  <sheetData>
    <row r="4" spans="1:3" ht="12">
      <c r="A4">
        <v>5</v>
      </c>
      <c r="B4" s="6">
        <f>GFF!G20</f>
        <v>5.891566881580206</v>
      </c>
      <c r="C4" s="6">
        <f>GFF!H20</f>
        <v>2.0486735920103536</v>
      </c>
    </row>
    <row r="5" spans="1:3" ht="12">
      <c r="A5">
        <v>25</v>
      </c>
      <c r="B5" s="6">
        <f>GFF!G24</f>
        <v>7.324223517128274</v>
      </c>
      <c r="C5" s="6">
        <f>GFF!H24</f>
        <v>0.5492589885961399</v>
      </c>
    </row>
    <row r="6" spans="1:3" ht="12">
      <c r="A6">
        <v>45</v>
      </c>
      <c r="B6" s="6">
        <f>GFF!G28</f>
        <v>4.733589742847434</v>
      </c>
      <c r="C6" s="6">
        <f>GFF!H28</f>
        <v>1.6084610441965188</v>
      </c>
    </row>
    <row r="7" spans="1:3" ht="12">
      <c r="A7">
        <v>75</v>
      </c>
      <c r="B7" s="6">
        <f>GFF!G32</f>
        <v>4.357094245255177</v>
      </c>
      <c r="C7" s="6">
        <f>GFF!H32</f>
        <v>0.4373522625521172</v>
      </c>
    </row>
    <row r="8" spans="1:3" ht="12">
      <c r="A8">
        <v>100</v>
      </c>
      <c r="B8" s="6">
        <f>GFF!G36</f>
        <v>2.123078148972439</v>
      </c>
      <c r="C8" s="6">
        <f>GFF!H36</f>
        <v>0.3778239051807368</v>
      </c>
    </row>
    <row r="9" spans="1:3" ht="12">
      <c r="A9">
        <v>125</v>
      </c>
      <c r="B9" s="6">
        <f>GFF!G40</f>
        <v>1.2696870638082787</v>
      </c>
      <c r="C9" s="6">
        <f>GFF!H40</f>
        <v>0.01710114599776041</v>
      </c>
    </row>
    <row r="10" spans="1:3" ht="12">
      <c r="A10">
        <v>200</v>
      </c>
      <c r="B10" s="6">
        <f>GFF!G44</f>
        <v>0</v>
      </c>
      <c r="C10" s="6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S29" sqref="S29"/>
    </sheetView>
  </sheetViews>
  <sheetFormatPr defaultColWidth="8.8515625" defaultRowHeight="12.75"/>
  <sheetData>
    <row r="3" spans="2:11" ht="12">
      <c r="B3" t="s">
        <v>36</v>
      </c>
      <c r="E3" t="s">
        <v>37</v>
      </c>
      <c r="I3" t="s">
        <v>38</v>
      </c>
      <c r="K3" t="s">
        <v>57</v>
      </c>
    </row>
    <row r="4" spans="1:11" ht="12">
      <c r="A4">
        <v>5</v>
      </c>
      <c r="B4" s="6">
        <f>'0.2 µm'!C47</f>
        <v>1.6875174955555703</v>
      </c>
      <c r="C4" s="6">
        <f>'0.2 µm'!D47</f>
        <v>0.14530947317139636</v>
      </c>
      <c r="D4" s="6"/>
      <c r="E4" s="11">
        <f>'2 µm'!B47</f>
        <v>0.9835380438437626</v>
      </c>
      <c r="F4" s="11">
        <f>'2 µm'!C47</f>
        <v>0.1477919872479323</v>
      </c>
      <c r="H4" s="11">
        <f>'10 µm'!B47</f>
        <v>0.25108074146812437</v>
      </c>
      <c r="I4" s="11">
        <f>'10 µm'!C47</f>
        <v>0.0532390217553339</v>
      </c>
      <c r="K4" s="11">
        <f>SUM(B4,E4,H4)</f>
        <v>2.9221362808674574</v>
      </c>
    </row>
    <row r="5" spans="1:11" ht="12">
      <c r="A5">
        <v>25</v>
      </c>
      <c r="B5" s="6">
        <f>'0.2 µm'!C48</f>
        <v>4.239819069709358</v>
      </c>
      <c r="C5" s="6">
        <f>'0.2 µm'!D48</f>
        <v>0.1495582293066346</v>
      </c>
      <c r="D5" s="6"/>
      <c r="E5" s="11">
        <f>'2 µm'!B48</f>
        <v>1.4139499489209264</v>
      </c>
      <c r="F5" s="11">
        <f>'2 µm'!C48</f>
        <v>0.29075302411535314</v>
      </c>
      <c r="H5" s="11">
        <f>'10 µm'!B48</f>
        <v>0.5847555902805409</v>
      </c>
      <c r="I5" s="11">
        <f>'10 µm'!C48</f>
        <v>0.35609732149054424</v>
      </c>
      <c r="K5" s="11">
        <f aca="true" t="shared" si="0" ref="K5:K10">SUM(B5,E5,H5)</f>
        <v>6.238524608910826</v>
      </c>
    </row>
    <row r="6" spans="1:11" ht="12">
      <c r="A6">
        <v>45</v>
      </c>
      <c r="B6" s="6">
        <f>'0.2 µm'!C49</f>
        <v>3.5203870397993198</v>
      </c>
      <c r="C6" s="6">
        <f>'0.2 µm'!D49</f>
        <v>1.0164446277005537</v>
      </c>
      <c r="D6" s="6"/>
      <c r="E6" s="11">
        <f>'2 µm'!B49</f>
        <v>0.9334622552714111</v>
      </c>
      <c r="F6" s="11">
        <f>'2 µm'!C49</f>
        <v>0.1984884465662628</v>
      </c>
      <c r="H6" s="11">
        <f>'10 µm'!B49</f>
        <v>0.354066183490767</v>
      </c>
      <c r="I6" s="11">
        <f>'10 µm'!C49</f>
        <v>0.12125787594306703</v>
      </c>
      <c r="K6" s="11">
        <f t="shared" si="0"/>
        <v>4.8079154785614975</v>
      </c>
    </row>
    <row r="7" spans="1:11" ht="12">
      <c r="A7">
        <v>75</v>
      </c>
      <c r="B7" s="6">
        <f>'0.2 µm'!C50</f>
        <v>2.571638724896022</v>
      </c>
      <c r="C7" s="6">
        <f>'0.2 µm'!D50</f>
        <v>0.11517673863859437</v>
      </c>
      <c r="D7" s="6"/>
      <c r="E7" s="11">
        <f>'2 µm'!B50</f>
        <v>0.5175212489709589</v>
      </c>
      <c r="F7" s="11">
        <f>'2 µm'!C50</f>
        <v>0.03208159494699711</v>
      </c>
      <c r="H7" s="11">
        <f>'10 µm'!B50</f>
        <v>0.19769412232409625</v>
      </c>
      <c r="I7" s="11">
        <f>'10 µm'!C50</f>
        <v>0.012374895776918499</v>
      </c>
      <c r="K7" s="11">
        <f t="shared" si="0"/>
        <v>3.2868540961910773</v>
      </c>
    </row>
    <row r="8" spans="1:11" ht="12">
      <c r="A8">
        <v>100</v>
      </c>
      <c r="B8" s="6">
        <f>'0.2 µm'!C51</f>
        <v>1.8162701392176206</v>
      </c>
      <c r="C8" s="6">
        <f>'0.2 µm'!D51</f>
        <v>0.1157684329411925</v>
      </c>
      <c r="D8" s="6"/>
      <c r="E8" s="11">
        <f>'2 µm'!B51</f>
        <v>0.18643116240081614</v>
      </c>
      <c r="F8" s="11">
        <f>'2 µm'!C51</f>
        <v>0.025973867402827998</v>
      </c>
      <c r="H8" s="11">
        <f>'10 µm'!B51</f>
        <v>0.08888157705594796</v>
      </c>
      <c r="I8" s="11">
        <f>'10 µm'!C51</f>
        <v>0.03398077173749914</v>
      </c>
      <c r="K8" s="11">
        <f t="shared" si="0"/>
        <v>2.091582878674385</v>
      </c>
    </row>
    <row r="9" spans="1:11" ht="12">
      <c r="A9">
        <v>125</v>
      </c>
      <c r="B9" s="6">
        <f>'0.2 µm'!C52</f>
        <v>0.9812876416191921</v>
      </c>
      <c r="C9" s="6">
        <f>'0.2 µm'!D52</f>
        <v>0.017504781094381458</v>
      </c>
      <c r="D9" s="6"/>
      <c r="E9" s="11">
        <f>'2 µm'!B52</f>
        <v>0.07003515138517011</v>
      </c>
      <c r="F9" s="11">
        <f>'2 µm'!C52</f>
        <v>0.0021007002238196816</v>
      </c>
      <c r="H9" s="11">
        <f>'10 µm'!B52</f>
        <v>0.040257733604378565</v>
      </c>
      <c r="I9" s="11">
        <f>'10 µm'!C52</f>
        <v>0.0019165475402065225</v>
      </c>
      <c r="K9" s="11">
        <f t="shared" si="0"/>
        <v>1.0915805266087408</v>
      </c>
    </row>
    <row r="10" spans="1:11" ht="12">
      <c r="A10">
        <v>200</v>
      </c>
      <c r="B10" s="6">
        <f>'0.2 µm'!C53</f>
        <v>0</v>
      </c>
      <c r="C10" s="6">
        <f>'0.2 µm'!D53</f>
        <v>0</v>
      </c>
      <c r="D10" s="6"/>
      <c r="E10" s="11">
        <f>'2 µm'!B53</f>
        <v>0</v>
      </c>
      <c r="F10" s="11">
        <f>'2 µm'!C53</f>
        <v>0</v>
      </c>
      <c r="H10" s="11">
        <f>'10 µm'!B53</f>
        <v>0</v>
      </c>
      <c r="I10" s="11">
        <f>'10 µm'!C53</f>
        <v>0</v>
      </c>
      <c r="K10" s="11">
        <f t="shared" si="0"/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C5"/>
  <sheetViews>
    <sheetView workbookViewId="0" topLeftCell="A1">
      <selection activeCell="A1" sqref="A1:C5"/>
    </sheetView>
  </sheetViews>
  <sheetFormatPr defaultColWidth="8.8515625" defaultRowHeight="12.75"/>
  <cols>
    <col min="1" max="2" width="8.8515625" style="0" customWidth="1"/>
    <col min="3" max="3" width="10.140625" style="0" bestFit="1" customWidth="1"/>
  </cols>
  <sheetData>
    <row r="1" ht="12">
      <c r="C1" s="19"/>
    </row>
    <row r="5" ht="12">
      <c r="C5" s="19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Bjorkman</dc:creator>
  <cp:keywords/>
  <dc:description/>
  <cp:lastModifiedBy>Tristy Vick</cp:lastModifiedBy>
  <cp:lastPrinted>2007-09-07T00:52:49Z</cp:lastPrinted>
  <dcterms:created xsi:type="dcterms:W3CDTF">2006-06-09T02:41:14Z</dcterms:created>
  <dcterms:modified xsi:type="dcterms:W3CDTF">2012-06-28T01:45:09Z</dcterms:modified>
  <cp:category/>
  <cp:version/>
  <cp:contentType/>
  <cp:contentStatus/>
</cp:coreProperties>
</file>