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456" windowWidth="14940" windowHeight="15340" activeTab="1"/>
  </bookViews>
  <sheets>
    <sheet name="GFF" sheetId="1" r:id="rId1"/>
    <sheet name="10 µm" sheetId="2" r:id="rId2"/>
    <sheet name="2 µm" sheetId="3" r:id="rId3"/>
    <sheet name="0.2 µm" sheetId="4" r:id="rId4"/>
    <sheet name="graph GFF" sheetId="5" r:id="rId5"/>
    <sheet name="graph sized" sheetId="6" r:id="rId6"/>
    <sheet name="NOTES" sheetId="7" r:id="rId7"/>
  </sheets>
  <definedNames>
    <definedName name="_xlnm.Print_Area" localSheetId="3">'0.2 µm'!$A$1:$G$57</definedName>
    <definedName name="_xlnm.Print_Area" localSheetId="1">'10 µm'!$A$1:$G$57</definedName>
    <definedName name="_xlnm.Print_Area" localSheetId="2">'2 µm'!$A$1:$G$57</definedName>
    <definedName name="_xlnm.Print_Area" localSheetId="0">'GFF'!$A$47:$G$62</definedName>
    <definedName name="_xlnm.Print_Area" localSheetId="6">'NOTES'!$A$1:$H$13</definedName>
  </definedNames>
  <calcPr fullCalcOnLoad="1"/>
</workbook>
</file>

<file path=xl/sharedStrings.xml><?xml version="1.0" encoding="utf-8"?>
<sst xmlns="http://schemas.openxmlformats.org/spreadsheetml/2006/main" count="190" uniqueCount="68">
  <si>
    <t>Primary production</t>
  </si>
  <si>
    <t>Depth</t>
  </si>
  <si>
    <t>DIC (µM)</t>
  </si>
  <si>
    <t>Volumes filtered (ml):</t>
  </si>
  <si>
    <t>spec act</t>
  </si>
  <si>
    <t>particulate</t>
  </si>
  <si>
    <t>Bottle</t>
  </si>
  <si>
    <t>total</t>
  </si>
  <si>
    <t>filter</t>
  </si>
  <si>
    <t>C-uptake</t>
  </si>
  <si>
    <t>mean</t>
  </si>
  <si>
    <t>sd/cv</t>
  </si>
  <si>
    <t>(dpm)</t>
  </si>
  <si>
    <t>(mg C/m3)</t>
  </si>
  <si>
    <t>LIGHT</t>
  </si>
  <si>
    <t>8-L1</t>
  </si>
  <si>
    <t>8-L2</t>
  </si>
  <si>
    <t>8-L3</t>
  </si>
  <si>
    <t>7-L1</t>
  </si>
  <si>
    <t>7-L2</t>
  </si>
  <si>
    <t>7-L3</t>
  </si>
  <si>
    <t>6-L1</t>
  </si>
  <si>
    <t>6-L2</t>
  </si>
  <si>
    <t>6-L3</t>
  </si>
  <si>
    <t>5-L1</t>
  </si>
  <si>
    <t>5-L2</t>
  </si>
  <si>
    <t>5-L3</t>
  </si>
  <si>
    <t>4-L1</t>
  </si>
  <si>
    <t>4-L2</t>
  </si>
  <si>
    <t>4-L3</t>
  </si>
  <si>
    <t>3-L1</t>
  </si>
  <si>
    <t>3-L2</t>
  </si>
  <si>
    <t>3-L3</t>
  </si>
  <si>
    <t>Depth integrated C-uptake (mg m-2 d-1)</t>
  </si>
  <si>
    <t>Light (GFF)</t>
  </si>
  <si>
    <t>(integral)</t>
  </si>
  <si>
    <t>below 75 m</t>
  </si>
  <si>
    <t>top 75 m</t>
  </si>
  <si>
    <t>0.2 um</t>
  </si>
  <si>
    <t>2 um</t>
  </si>
  <si>
    <t>10 um</t>
  </si>
  <si>
    <t>8-L4</t>
  </si>
  <si>
    <t>8-L5</t>
  </si>
  <si>
    <t>8-L6</t>
  </si>
  <si>
    <t>7-L4</t>
  </si>
  <si>
    <t>7-L5</t>
  </si>
  <si>
    <t>7-L6</t>
  </si>
  <si>
    <t>6-L4</t>
  </si>
  <si>
    <t>6-L5</t>
  </si>
  <si>
    <t>6-L6</t>
  </si>
  <si>
    <t>5-L4</t>
  </si>
  <si>
    <t>5-L5</t>
  </si>
  <si>
    <t>5-L6</t>
  </si>
  <si>
    <t>4-L4</t>
  </si>
  <si>
    <t>4-L5</t>
  </si>
  <si>
    <t>4-L6</t>
  </si>
  <si>
    <t>3-L4</t>
  </si>
  <si>
    <t>3-L5</t>
  </si>
  <si>
    <t>3-L6</t>
  </si>
  <si>
    <t>sum</t>
  </si>
  <si>
    <t>blank</t>
  </si>
  <si>
    <t>Blank</t>
  </si>
  <si>
    <t>Light (10 µm PC)</t>
  </si>
  <si>
    <t>Light (2 µm PC)</t>
  </si>
  <si>
    <t>counts 7 August, 2007</t>
  </si>
  <si>
    <t xml:space="preserve">AG8 </t>
  </si>
  <si>
    <t>June 13 2012 Cast 5</t>
  </si>
  <si>
    <t>volume filtered = 300 not 400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</si>
</sst>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"/>
    <numFmt numFmtId="170" formatCode="0.0"/>
    <numFmt numFmtId="171" formatCode="0.00000"/>
    <numFmt numFmtId="172" formatCode="0.000000"/>
    <numFmt numFmtId="173" formatCode="0.00"/>
    <numFmt numFmtId="174" formatCode="General"/>
  </numFmts>
  <fonts count="34">
    <font>
      <sz val="10"/>
      <name val="Arial"/>
      <family val="0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sz val="8"/>
      <name val="Arial"/>
      <family val="0"/>
    </font>
    <font>
      <sz val="12"/>
      <color indexed="8"/>
      <name val="Arial"/>
      <family val="0"/>
    </font>
    <font>
      <sz val="16.2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5.25"/>
      <color indexed="8"/>
      <name val="Arial"/>
      <family val="0"/>
    </font>
    <font>
      <b/>
      <sz val="14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2" borderId="1" applyNumberFormat="0" applyAlignment="0" applyProtection="0"/>
    <xf numFmtId="0" fontId="1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8" borderId="0" applyNumberFormat="0" applyBorder="0" applyAlignment="0" applyProtection="0"/>
    <xf numFmtId="0" fontId="0" fillId="4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5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2" fontId="0" fillId="0" borderId="0" xfId="0" applyNumberFormat="1" applyFill="1" applyAlignment="1">
      <alignment horizontal="left"/>
    </xf>
    <xf numFmtId="15" fontId="4" fillId="0" borderId="0" xfId="0" applyNumberFormat="1" applyFont="1" applyAlignment="1">
      <alignment/>
    </xf>
    <xf numFmtId="16" fontId="0" fillId="17" borderId="0" xfId="0" applyNumberFormat="1" applyFill="1" applyAlignment="1">
      <alignment horizontal="left"/>
    </xf>
    <xf numFmtId="0" fontId="0" fillId="17" borderId="0" xfId="0" applyFill="1" applyAlignment="1">
      <alignment horizontal="left"/>
    </xf>
    <xf numFmtId="2" fontId="0" fillId="17" borderId="0" xfId="0" applyNumberFormat="1" applyFill="1" applyAlignment="1">
      <alignment horizontal="center"/>
    </xf>
    <xf numFmtId="0" fontId="0" fillId="17" borderId="0" xfId="0" applyFill="1" applyAlignment="1">
      <alignment horizontal="center"/>
    </xf>
    <xf numFmtId="168" fontId="0" fillId="17" borderId="0" xfId="0" applyNumberFormat="1" applyFill="1" applyAlignment="1">
      <alignment horizontal="center"/>
    </xf>
    <xf numFmtId="168" fontId="0" fillId="18" borderId="0" xfId="0" applyNumberFormat="1" applyFill="1" applyAlignment="1">
      <alignment horizontal="center"/>
    </xf>
    <xf numFmtId="168" fontId="33" fillId="0" borderId="0" xfId="0" applyNumberFormat="1" applyFont="1" applyAlignment="1">
      <alignment horizontal="center"/>
    </xf>
    <xf numFmtId="168" fontId="33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HOT 194 Primary Production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Whole</a:t>
            </a:r>
          </a:p>
        </c:rich>
      </c:tx>
      <c:layout>
        <c:manualLayout>
          <c:xMode val="factor"/>
          <c:yMode val="factor"/>
          <c:x val="-0.020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67"/>
          <c:w val="0.87575"/>
          <c:h val="0.315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7"/>
                <c:pt idx="0">
                  <c:v>0.17406778503757553</c:v>
                </c:pt>
                <c:pt idx="1">
                  <c:v>0.6921667161476818</c:v>
                </c:pt>
                <c:pt idx="2">
                  <c:v>0.2160427226013224</c:v>
                </c:pt>
                <c:pt idx="3">
                  <c:v>0.2260182310727626</c:v>
                </c:pt>
                <c:pt idx="4">
                  <c:v>0.281268701535957</c:v>
                </c:pt>
                <c:pt idx="5">
                  <c:v>0.16121239880262278</c:v>
                </c:pt>
                <c:pt idx="6">
                  <c:v>0</c:v>
                </c:pt>
              </c:numLit>
            </c:plus>
            <c:minus>
              <c:numLit>
                <c:ptCount val="7"/>
                <c:pt idx="0">
                  <c:v>0.17406778503757553</c:v>
                </c:pt>
                <c:pt idx="1">
                  <c:v>0.6921667161476818</c:v>
                </c:pt>
                <c:pt idx="2">
                  <c:v>0.2160427226013224</c:v>
                </c:pt>
                <c:pt idx="3">
                  <c:v>0.2260182310727626</c:v>
                </c:pt>
                <c:pt idx="4">
                  <c:v>0.281268701535957</c:v>
                </c:pt>
                <c:pt idx="5">
                  <c:v>0.16121239880262278</c:v>
                </c:pt>
                <c:pt idx="6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'graph GFF'!$B$4:$B$10</c:f>
              <c:numCache/>
            </c:numRef>
          </c:xVal>
          <c:yVal>
            <c:numRef>
              <c:f>'graph GFF'!$A$4:$A$10</c:f>
              <c:numCache/>
            </c:numRef>
          </c:yVal>
          <c:smooth val="0"/>
        </c:ser>
        <c:axId val="29246990"/>
        <c:axId val="61896319"/>
      </c:scatterChart>
      <c:valAx>
        <c:axId val="29246990"/>
        <c:scaling>
          <c:orientation val="minMax"/>
          <c:max val="1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(mg C/m3)</a:t>
                </a:r>
              </a:p>
            </c:rich>
          </c:tx>
          <c:layout>
            <c:manualLayout>
              <c:xMode val="factor"/>
              <c:yMode val="factor"/>
              <c:x val="0.57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96319"/>
        <c:crosses val="autoZero"/>
        <c:crossBetween val="midCat"/>
        <c:dispUnits/>
        <c:majorUnit val="3"/>
      </c:valAx>
      <c:valAx>
        <c:axId val="61896319"/>
        <c:scaling>
          <c:orientation val="maxMin"/>
          <c:max val="2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46990"/>
        <c:crosses val="autoZero"/>
        <c:crossBetween val="midCat"/>
        <c:dispUnits/>
        <c:majorUnit val="25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HOT 194 Primary Production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Size Fractionated</a:t>
            </a:r>
          </a:p>
        </c:rich>
      </c:tx>
      <c:layout>
        <c:manualLayout>
          <c:xMode val="factor"/>
          <c:yMode val="factor"/>
          <c:x val="-0.028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65975"/>
          <c:w val="0.79075"/>
          <c:h val="0.32525"/>
        </c:manualLayout>
      </c:layout>
      <c:scatterChart>
        <c:scatterStyle val="lineMarker"/>
        <c:varyColors val="0"/>
        <c:ser>
          <c:idx val="3"/>
          <c:order val="0"/>
          <c:tx>
            <c:v>0.2 ?m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7"/>
                <c:pt idx="0">
                  <c:v>0.25877068269617026</c:v>
                </c:pt>
                <c:pt idx="1">
                  <c:v>0.24415807282642357</c:v>
                </c:pt>
                <c:pt idx="2">
                  <c:v>0.1525918811100803</c:v>
                </c:pt>
                <c:pt idx="3">
                  <c:v>0.3468460608681117</c:v>
                </c:pt>
                <c:pt idx="4">
                  <c:v>0.33931439326942336</c:v>
                </c:pt>
                <c:pt idx="5">
                  <c:v>0.05644035576530192</c:v>
                </c:pt>
                <c:pt idx="6">
                  <c:v>0</c:v>
                </c:pt>
              </c:numLit>
            </c:plus>
            <c:minus>
              <c:numLit>
                <c:ptCount val="7"/>
                <c:pt idx="0">
                  <c:v>0.25877068269617026</c:v>
                </c:pt>
                <c:pt idx="1">
                  <c:v>0.24415807282642357</c:v>
                </c:pt>
                <c:pt idx="2">
                  <c:v>0.1525918811100803</c:v>
                </c:pt>
                <c:pt idx="3">
                  <c:v>0.3468460608681117</c:v>
                </c:pt>
                <c:pt idx="4">
                  <c:v>0.33931439326942336</c:v>
                </c:pt>
                <c:pt idx="5">
                  <c:v>0.05644035576530192</c:v>
                </c:pt>
                <c:pt idx="6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'graph sized'!$B$4:$B$10</c:f>
              <c:numCache/>
            </c:numRef>
          </c:xVal>
          <c:yVal>
            <c:numRef>
              <c:f>'graph sized'!$A$4:$A$10</c:f>
              <c:numCache/>
            </c:numRef>
          </c:yVal>
          <c:smooth val="0"/>
        </c:ser>
        <c:ser>
          <c:idx val="0"/>
          <c:order val="1"/>
          <c:tx>
            <c:v>2 ?m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9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7"/>
                <c:pt idx="0">
                  <c:v>0.16502837231948997</c:v>
                </c:pt>
                <c:pt idx="1">
                  <c:v>0.03978098225573469</c:v>
                </c:pt>
                <c:pt idx="2">
                  <c:v>0.15475311952480925</c:v>
                </c:pt>
                <c:pt idx="3">
                  <c:v>0.0182257009037728</c:v>
                </c:pt>
                <c:pt idx="4">
                  <c:v>0.04666403156692083</c:v>
                </c:pt>
                <c:pt idx="5">
                  <c:v>0.0009737106448883645</c:v>
                </c:pt>
                <c:pt idx="6">
                  <c:v>0</c:v>
                </c:pt>
              </c:numLit>
            </c:plus>
            <c:minus>
              <c:numLit>
                <c:ptCount val="7"/>
                <c:pt idx="0">
                  <c:v>0.16502837231948997</c:v>
                </c:pt>
                <c:pt idx="1">
                  <c:v>0.03978098225573469</c:v>
                </c:pt>
                <c:pt idx="2">
                  <c:v>0.15475311952480925</c:v>
                </c:pt>
                <c:pt idx="3">
                  <c:v>0.0182257009037728</c:v>
                </c:pt>
                <c:pt idx="4">
                  <c:v>0.04666403156692083</c:v>
                </c:pt>
                <c:pt idx="5">
                  <c:v>0.0009737106448883645</c:v>
                </c:pt>
                <c:pt idx="6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'graph sized'!$E$4:$E$10</c:f>
              <c:numCache/>
            </c:numRef>
          </c:xVal>
          <c:yVal>
            <c:numRef>
              <c:f>'graph sized'!$A$4:$A$10</c:f>
              <c:numCache/>
            </c:numRef>
          </c:yVal>
          <c:smooth val="0"/>
        </c:ser>
        <c:ser>
          <c:idx val="2"/>
          <c:order val="2"/>
          <c:tx>
            <c:v>10 ?m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0.06099985418677445</c:v>
                </c:pt>
                <c:pt idx="1">
                  <c:v>0.06472717670378735</c:v>
                </c:pt>
                <c:pt idx="2">
                  <c:v>0.06590978138222546</c:v>
                </c:pt>
                <c:pt idx="3">
                  <c:v>0.027983265050457104</c:v>
                </c:pt>
                <c:pt idx="4">
                  <c:v>0.05525856915746605</c:v>
                </c:pt>
                <c:pt idx="5">
                  <c:v>0.002214308856772845</c:v>
                </c:pt>
              </c:numLit>
            </c:plus>
            <c:minus>
              <c:numLit>
                <c:ptCount val="7"/>
                <c:pt idx="0">
                  <c:v>0.06099985418677445</c:v>
                </c:pt>
                <c:pt idx="1">
                  <c:v>0.06472717670378735</c:v>
                </c:pt>
                <c:pt idx="2">
                  <c:v>0.06590978138222546</c:v>
                </c:pt>
                <c:pt idx="3">
                  <c:v>0.027983265050457104</c:v>
                </c:pt>
                <c:pt idx="4">
                  <c:v>0.05525856915746605</c:v>
                </c:pt>
                <c:pt idx="5">
                  <c:v>0.002214308856772845</c:v>
                </c:pt>
                <c:pt idx="6">
                  <c:v>0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'graph sized'!$H$4:$H$10</c:f>
              <c:numCache/>
            </c:numRef>
          </c:xVal>
          <c:yVal>
            <c:numRef>
              <c:f>'graph sized'!$A$4:$A$10</c:f>
              <c:numCache/>
            </c:numRef>
          </c:yVal>
          <c:smooth val="0"/>
        </c:ser>
        <c:axId val="20195960"/>
        <c:axId val="47545913"/>
      </c:scatterChart>
      <c:valAx>
        <c:axId val="201959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(mg C/m3)</a:t>
                </a:r>
              </a:p>
            </c:rich>
          </c:tx>
          <c:layout>
            <c:manualLayout>
              <c:xMode val="factor"/>
              <c:yMode val="factor"/>
              <c:x val="0.558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45913"/>
        <c:crosses val="autoZero"/>
        <c:crossBetween val="midCat"/>
        <c:dispUnits/>
      </c:valAx>
      <c:valAx>
        <c:axId val="47545913"/>
        <c:scaling>
          <c:orientation val="maxMin"/>
          <c:max val="2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5960"/>
        <c:crosses val="autoZero"/>
        <c:crossBetween val="midCat"/>
        <c:dispUnits/>
        <c:majorUnit val="25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375"/>
          <c:y val="0.85725"/>
          <c:w val="0.14275"/>
          <c:h val="0.1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9</xdr:col>
      <xdr:colOff>304800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1181100" y="1714500"/>
        <a:ext cx="44386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133350</xdr:rowOff>
    </xdr:from>
    <xdr:to>
      <xdr:col>10</xdr:col>
      <xdr:colOff>304800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590550" y="1676400"/>
        <a:ext cx="561975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E36" sqref="E36"/>
    </sheetView>
  </sheetViews>
  <sheetFormatPr defaultColWidth="8.8515625" defaultRowHeight="12.75"/>
  <cols>
    <col min="1" max="2" width="8.8515625" style="0" customWidth="1"/>
    <col min="3" max="3" width="9.28125" style="0" bestFit="1" customWidth="1"/>
    <col min="4" max="4" width="8.8515625" style="0" customWidth="1"/>
    <col min="5" max="5" width="11.00390625" style="0" bestFit="1" customWidth="1"/>
    <col min="6" max="11" width="9.28125" style="0" bestFit="1" customWidth="1"/>
    <col min="12" max="12" width="8.8515625" style="0" customWidth="1"/>
    <col min="13" max="13" width="9.8515625" style="0" bestFit="1" customWidth="1"/>
    <col min="14" max="17" width="9.28125" style="0" bestFit="1" customWidth="1"/>
  </cols>
  <sheetData>
    <row r="1" spans="1:6" ht="16.5">
      <c r="A1" s="1" t="s">
        <v>65</v>
      </c>
      <c r="B1" s="1"/>
      <c r="C1" s="1"/>
      <c r="D1" s="1"/>
      <c r="E1" s="1" t="s">
        <v>66</v>
      </c>
      <c r="F1" s="1"/>
    </row>
    <row r="2" ht="12">
      <c r="F2" s="2"/>
    </row>
    <row r="3" ht="15">
      <c r="A3" s="3" t="s">
        <v>0</v>
      </c>
    </row>
    <row r="4" spans="6:7" ht="12">
      <c r="F4" t="s">
        <v>1</v>
      </c>
      <c r="G4" t="s">
        <v>2</v>
      </c>
    </row>
    <row r="5" spans="6:7" ht="12">
      <c r="F5">
        <v>5</v>
      </c>
      <c r="G5">
        <v>2010</v>
      </c>
    </row>
    <row r="6" spans="1:7" ht="12">
      <c r="A6" s="4"/>
      <c r="B6" t="s">
        <v>3</v>
      </c>
      <c r="F6">
        <v>25</v>
      </c>
      <c r="G6">
        <v>2011</v>
      </c>
    </row>
    <row r="7" spans="2:7" ht="12">
      <c r="B7" t="s">
        <v>4</v>
      </c>
      <c r="C7">
        <v>0.25</v>
      </c>
      <c r="F7">
        <v>45</v>
      </c>
      <c r="G7">
        <v>2016</v>
      </c>
    </row>
    <row r="8" spans="2:7" ht="12">
      <c r="B8" t="s">
        <v>5</v>
      </c>
      <c r="C8">
        <v>100</v>
      </c>
      <c r="F8">
        <v>75</v>
      </c>
      <c r="G8">
        <v>2024</v>
      </c>
    </row>
    <row r="9" spans="6:7" ht="12">
      <c r="F9">
        <v>100</v>
      </c>
      <c r="G9">
        <v>2034</v>
      </c>
    </row>
    <row r="10" spans="6:7" ht="12">
      <c r="F10">
        <v>125</v>
      </c>
      <c r="G10">
        <v>2050</v>
      </c>
    </row>
    <row r="15" spans="2:4" ht="12">
      <c r="B15" s="4"/>
      <c r="D15" s="21"/>
    </row>
    <row r="17" spans="2:8" ht="12">
      <c r="B17" s="7" t="s">
        <v>1</v>
      </c>
      <c r="C17" s="7" t="s">
        <v>6</v>
      </c>
      <c r="D17" s="7" t="s">
        <v>7</v>
      </c>
      <c r="E17" s="7" t="s">
        <v>8</v>
      </c>
      <c r="F17" s="7" t="s">
        <v>9</v>
      </c>
      <c r="G17" s="7" t="s">
        <v>10</v>
      </c>
      <c r="H17" s="7" t="s">
        <v>11</v>
      </c>
    </row>
    <row r="18" spans="2:8" ht="12">
      <c r="B18" s="7"/>
      <c r="C18" s="7"/>
      <c r="D18" s="7" t="s">
        <v>12</v>
      </c>
      <c r="E18" s="7" t="s">
        <v>12</v>
      </c>
      <c r="F18" s="7" t="s">
        <v>13</v>
      </c>
      <c r="G18" s="7" t="s">
        <v>13</v>
      </c>
      <c r="H18" s="7"/>
    </row>
    <row r="19" spans="1:8" ht="12">
      <c r="A19" s="5"/>
      <c r="B19" s="7" t="s">
        <v>14</v>
      </c>
      <c r="C19" s="5"/>
      <c r="D19" s="5"/>
      <c r="E19" s="5"/>
      <c r="F19" s="5"/>
      <c r="G19" s="5"/>
      <c r="H19" s="5"/>
    </row>
    <row r="20" spans="1:8" ht="12">
      <c r="A20" s="5"/>
      <c r="B20" s="5">
        <v>5</v>
      </c>
      <c r="C20" s="5" t="s">
        <v>15</v>
      </c>
      <c r="D20" s="6">
        <v>72699</v>
      </c>
      <c r="E20" s="6">
        <v>8121</v>
      </c>
      <c r="F20" s="6">
        <f>((E20/$C$8)/((D20/$C$7)/$G$5)*12.011*1.06)</f>
        <v>7.146644377109725</v>
      </c>
      <c r="G20" s="6">
        <f>AVERAGE(F20:F22)</f>
        <v>6.990441219902479</v>
      </c>
      <c r="H20" s="6">
        <f>STDEV(F20:F22)</f>
        <v>0.17406778503757553</v>
      </c>
    </row>
    <row r="21" spans="1:8" ht="12">
      <c r="A21" s="5"/>
      <c r="B21" s="5">
        <v>5</v>
      </c>
      <c r="C21" s="5" t="s">
        <v>16</v>
      </c>
      <c r="D21" s="6">
        <v>64571</v>
      </c>
      <c r="E21" s="6">
        <v>6866</v>
      </c>
      <c r="F21" s="6">
        <f>((E21/$C$8)/((D21/$C$7)/$G$5)*12.011*1.06)</f>
        <v>6.802795020039955</v>
      </c>
      <c r="G21" s="6"/>
      <c r="H21" s="8">
        <f>(H20/G20)*100</f>
        <v>2.4900829513019476</v>
      </c>
    </row>
    <row r="22" spans="1:8" ht="12">
      <c r="A22" s="5"/>
      <c r="B22" s="5">
        <v>5</v>
      </c>
      <c r="C22" s="5" t="s">
        <v>17</v>
      </c>
      <c r="D22" s="6">
        <v>74018</v>
      </c>
      <c r="E22" s="6">
        <v>8124</v>
      </c>
      <c r="F22" s="6">
        <f>((E22/$C$8)/((D22/$C$7)/$G$5)*12.011*1.06)</f>
        <v>7.021884262557755</v>
      </c>
      <c r="G22" s="6"/>
      <c r="H22" s="5"/>
    </row>
    <row r="23" spans="1:8" ht="12">
      <c r="A23" s="5"/>
      <c r="B23" s="5"/>
      <c r="C23" s="5"/>
      <c r="D23" s="6"/>
      <c r="E23" s="6"/>
      <c r="F23" s="6"/>
      <c r="G23" s="6"/>
      <c r="H23" s="5"/>
    </row>
    <row r="24" spans="1:8" ht="12">
      <c r="A24" s="5"/>
      <c r="B24" s="5">
        <v>25</v>
      </c>
      <c r="C24" s="5" t="s">
        <v>18</v>
      </c>
      <c r="D24" s="6">
        <v>62829</v>
      </c>
      <c r="E24" s="6">
        <v>7443</v>
      </c>
      <c r="F24" s="6">
        <f>((E24/$C$8)/((D24/$C$7)/$G$5)*12.011*1.06)</f>
        <v>7.578948742372154</v>
      </c>
      <c r="G24" s="6">
        <f>AVERAGE(F24:F26)</f>
        <v>6.903221471957385</v>
      </c>
      <c r="H24" s="6">
        <f>STDEV(F24:F26)</f>
        <v>0.6921667161476818</v>
      </c>
    </row>
    <row r="25" spans="1:8" ht="12">
      <c r="A25" s="5"/>
      <c r="B25" s="5">
        <v>25</v>
      </c>
      <c r="C25" s="5" t="s">
        <v>19</v>
      </c>
      <c r="D25" s="6">
        <v>65260</v>
      </c>
      <c r="E25" s="6">
        <v>6320</v>
      </c>
      <c r="F25" s="6">
        <f>((E25/$C$8)/((D25/$C$7)/$G$5)*12.011*1.06)</f>
        <v>6.195710362856267</v>
      </c>
      <c r="G25" s="6"/>
      <c r="H25" s="8">
        <f>(H24/G24)*100</f>
        <v>10.02672040813751</v>
      </c>
    </row>
    <row r="26" spans="1:8" ht="12">
      <c r="A26" s="5"/>
      <c r="B26" s="5">
        <v>25</v>
      </c>
      <c r="C26" s="5" t="s">
        <v>20</v>
      </c>
      <c r="D26" s="6">
        <v>65757</v>
      </c>
      <c r="E26" s="6">
        <v>7128</v>
      </c>
      <c r="F26" s="6">
        <f>((E26/$C$8)/((D26/$C$7)/$G$5)*12.011*1.06)</f>
        <v>6.935005310643734</v>
      </c>
      <c r="G26" s="6"/>
      <c r="H26" s="5"/>
    </row>
    <row r="27" spans="1:8" ht="12">
      <c r="A27" s="5"/>
      <c r="B27" s="5"/>
      <c r="C27" s="5"/>
      <c r="D27" s="6"/>
      <c r="E27" s="6"/>
      <c r="F27" s="6"/>
      <c r="G27" s="6"/>
      <c r="H27" s="5"/>
    </row>
    <row r="28" spans="1:8" ht="12">
      <c r="A28" s="5"/>
      <c r="B28" s="5">
        <v>45</v>
      </c>
      <c r="C28" s="5" t="s">
        <v>21</v>
      </c>
      <c r="D28" s="6">
        <v>63792</v>
      </c>
      <c r="E28" s="6">
        <v>6456</v>
      </c>
      <c r="F28" s="6">
        <f>((E28/$C$8)/((D28/$C$7)/$G$5)*12.011*1.06)</f>
        <v>6.474681382054176</v>
      </c>
      <c r="G28" s="6">
        <f>AVERAGE(F28:F30)</f>
        <v>6.31224785131061</v>
      </c>
      <c r="H28" s="6">
        <f>STDEV(F28:F30)</f>
        <v>0.2160427226013224</v>
      </c>
    </row>
    <row r="29" spans="1:8" ht="12">
      <c r="A29" s="5"/>
      <c r="B29" s="5">
        <v>45</v>
      </c>
      <c r="C29" s="5" t="s">
        <v>22</v>
      </c>
      <c r="D29" s="6">
        <v>66338</v>
      </c>
      <c r="E29" s="6">
        <v>6291</v>
      </c>
      <c r="F29" s="6">
        <f>((E29/$C$8)/((D29/$C$7)/$G$5)*12.011*1.06)</f>
        <v>6.06706167093521</v>
      </c>
      <c r="G29" s="6"/>
      <c r="H29" s="8">
        <f>(H28/G28)*100</f>
        <v>3.422595685251262</v>
      </c>
    </row>
    <row r="30" spans="1:8" ht="12">
      <c r="A30" s="5"/>
      <c r="B30" s="5">
        <v>45</v>
      </c>
      <c r="C30" s="5" t="s">
        <v>23</v>
      </c>
      <c r="D30" s="6">
        <v>67378</v>
      </c>
      <c r="E30" s="6">
        <v>6735</v>
      </c>
      <c r="F30" s="6">
        <f>((E30/$C$8)/((D30/$C$7)/$G$5)*12.011*1.06)</f>
        <v>6.3950005009424435</v>
      </c>
      <c r="G30" s="6"/>
      <c r="H30" s="5"/>
    </row>
    <row r="31" spans="1:8" ht="12">
      <c r="A31" s="5"/>
      <c r="B31" s="5"/>
      <c r="C31" s="5"/>
      <c r="D31" s="6"/>
      <c r="E31" s="6"/>
      <c r="F31" s="6"/>
      <c r="G31" s="6"/>
      <c r="H31" s="5"/>
    </row>
    <row r="32" spans="1:8" ht="12">
      <c r="A32" s="5"/>
      <c r="B32" s="5">
        <v>75</v>
      </c>
      <c r="C32" s="5" t="s">
        <v>24</v>
      </c>
      <c r="D32" s="6">
        <v>63266</v>
      </c>
      <c r="E32" s="6">
        <v>4155</v>
      </c>
      <c r="F32" s="6">
        <f>((E32/$C$8)/((D32/$C$7)/$G$5)*12.011*1.06)</f>
        <v>4.201668157975847</v>
      </c>
      <c r="G32" s="6">
        <f>AVERAGE(F32:F34)</f>
        <v>3.9525422405243305</v>
      </c>
      <c r="H32" s="6">
        <f>STDEV(F32:F34)</f>
        <v>0.2260182310727626</v>
      </c>
    </row>
    <row r="33" spans="1:8" ht="12">
      <c r="A33" s="5"/>
      <c r="B33" s="5">
        <v>75</v>
      </c>
      <c r="C33" s="5" t="s">
        <v>25</v>
      </c>
      <c r="D33" s="6">
        <v>70475</v>
      </c>
      <c r="E33" s="6">
        <v>4291</v>
      </c>
      <c r="F33" s="6">
        <f>((E33/$C$8)/((D33/$C$7)/$G$5)*12.011*1.06)</f>
        <v>3.8953324459240863</v>
      </c>
      <c r="G33" s="6"/>
      <c r="H33" s="8">
        <f>(H32/G32)*100</f>
        <v>5.7183002057627546</v>
      </c>
    </row>
    <row r="34" spans="1:10" ht="12">
      <c r="A34" s="5"/>
      <c r="B34" s="5">
        <v>75</v>
      </c>
      <c r="C34" s="5" t="s">
        <v>26</v>
      </c>
      <c r="D34" s="6">
        <v>72404</v>
      </c>
      <c r="E34" s="6">
        <v>4256</v>
      </c>
      <c r="F34" s="6">
        <f>((E34/$C$8)/((D34/$C$7)/$G$5)*12.011*1.06)</f>
        <v>3.7606261176730573</v>
      </c>
      <c r="G34" s="6"/>
      <c r="H34" s="5"/>
      <c r="J34" s="4"/>
    </row>
    <row r="35" spans="1:8" ht="12">
      <c r="A35" s="5"/>
      <c r="B35" s="5"/>
      <c r="C35" s="5"/>
      <c r="D35" s="6"/>
      <c r="E35" s="6"/>
      <c r="F35" s="6"/>
      <c r="G35" s="6"/>
      <c r="H35" s="5"/>
    </row>
    <row r="36" spans="1:8" ht="12">
      <c r="A36" s="5"/>
      <c r="B36" s="5">
        <v>100</v>
      </c>
      <c r="C36" s="5" t="s">
        <v>27</v>
      </c>
      <c r="D36" s="17">
        <v>7490</v>
      </c>
      <c r="E36" s="6">
        <v>457</v>
      </c>
      <c r="F36" s="6">
        <f>((E36/$C$8)/((D36/$C$7)/$G$5)*12.011*1.06)</f>
        <v>3.903511657610147</v>
      </c>
      <c r="G36" s="6">
        <f>AVERAGE(F36:F38)</f>
        <v>3.7297677826782185</v>
      </c>
      <c r="H36" s="6">
        <f>STDEV(F36:F38)</f>
        <v>0.281268701535957</v>
      </c>
    </row>
    <row r="37" spans="1:8" ht="12">
      <c r="A37" s="5"/>
      <c r="B37" s="5">
        <v>100</v>
      </c>
      <c r="C37" s="5" t="s">
        <v>28</v>
      </c>
      <c r="D37" s="6">
        <v>61473</v>
      </c>
      <c r="E37" s="6">
        <v>3272</v>
      </c>
      <c r="F37" s="6">
        <f>((E37/$C$8)/((D37/$C$7)/$G$5)*12.011*1.06)</f>
        <v>3.405257712947147</v>
      </c>
      <c r="G37" s="6"/>
      <c r="H37" s="8">
        <f>(H36/G36)*100</f>
        <v>7.541185347844567</v>
      </c>
    </row>
    <row r="38" spans="1:10" ht="12">
      <c r="A38" s="5"/>
      <c r="B38" s="5">
        <v>100</v>
      </c>
      <c r="C38" s="5" t="s">
        <v>29</v>
      </c>
      <c r="D38" s="6">
        <v>39205</v>
      </c>
      <c r="E38" s="6">
        <v>2378</v>
      </c>
      <c r="F38" s="6">
        <f>((E38/$C$8)/((D38/$C$7)/$G$5)*12.011*1.06)</f>
        <v>3.880533977477363</v>
      </c>
      <c r="G38" s="6"/>
      <c r="H38" s="5"/>
      <c r="J38" s="4"/>
    </row>
    <row r="39" spans="1:8" ht="12">
      <c r="A39" s="5"/>
      <c r="B39" s="5"/>
      <c r="C39" s="5"/>
      <c r="D39" s="6"/>
      <c r="E39" s="6"/>
      <c r="F39" s="6"/>
      <c r="G39" s="6"/>
      <c r="H39" s="5"/>
    </row>
    <row r="40" spans="1:8" ht="12">
      <c r="A40" s="5"/>
      <c r="B40" s="5">
        <v>125</v>
      </c>
      <c r="C40" s="5" t="s">
        <v>30</v>
      </c>
      <c r="D40" s="6">
        <v>72851</v>
      </c>
      <c r="E40" s="6">
        <v>1051</v>
      </c>
      <c r="F40" s="6">
        <f>((E40/$C$8)/((D40/$C$7)/$G$5)*12.011*1.06)</f>
        <v>0.9229715126285156</v>
      </c>
      <c r="G40" s="6">
        <f>AVERAGE(F40:F42)</f>
        <v>0.8215617508642659</v>
      </c>
      <c r="H40" s="6">
        <f>STDEV(F40:F42)</f>
        <v>0.16121239880262278</v>
      </c>
    </row>
    <row r="41" spans="1:8" ht="12">
      <c r="A41" s="5"/>
      <c r="B41" s="5">
        <v>125</v>
      </c>
      <c r="C41" s="5" t="s">
        <v>31</v>
      </c>
      <c r="D41" s="6">
        <v>75624</v>
      </c>
      <c r="E41" s="6">
        <v>1071</v>
      </c>
      <c r="F41" s="6">
        <f>((E41/$C$8)/((D41/$C$7)/$G$5)*12.011*1.06)</f>
        <v>0.9060474121509047</v>
      </c>
      <c r="G41" s="6"/>
      <c r="H41" s="8">
        <f>(H40/G40)*100</f>
        <v>19.62267579193295</v>
      </c>
    </row>
    <row r="42" spans="1:8" ht="12">
      <c r="A42" s="5"/>
      <c r="B42" s="5">
        <v>125</v>
      </c>
      <c r="C42" s="5" t="s">
        <v>32</v>
      </c>
      <c r="D42" s="6">
        <v>69445</v>
      </c>
      <c r="E42" s="6">
        <v>690</v>
      </c>
      <c r="F42" s="6">
        <f>((E42/$C$8)/((D42/$C$7)/$G$5)*12.011*1.06)</f>
        <v>0.6356663278133775</v>
      </c>
      <c r="G42" s="6"/>
      <c r="H42" s="5"/>
    </row>
    <row r="43" spans="1:6" ht="12">
      <c r="A43" s="5"/>
      <c r="B43" s="5"/>
      <c r="C43" s="5"/>
      <c r="D43" s="6"/>
      <c r="F43" s="5"/>
    </row>
    <row r="44" spans="1:6" ht="12">
      <c r="A44" s="5"/>
      <c r="B44" s="5"/>
      <c r="C44" s="5"/>
      <c r="D44" s="6"/>
      <c r="E44" s="6"/>
      <c r="F44" s="6"/>
    </row>
    <row r="45" spans="1:6" ht="12">
      <c r="A45" s="5"/>
      <c r="B45" s="5"/>
      <c r="C45" s="5"/>
      <c r="D45" s="6"/>
      <c r="E45" s="6"/>
      <c r="F45" s="8"/>
    </row>
    <row r="46" spans="1:6" ht="12">
      <c r="A46" s="5"/>
      <c r="B46" s="5"/>
      <c r="C46" s="5"/>
      <c r="D46" s="6"/>
      <c r="E46" s="6"/>
      <c r="F46" s="5"/>
    </row>
    <row r="47" spans="1:2" ht="12">
      <c r="A47" s="5"/>
      <c r="B47" s="4"/>
    </row>
    <row r="48" spans="1:2" ht="12">
      <c r="A48" s="5"/>
      <c r="B48" s="4" t="s">
        <v>33</v>
      </c>
    </row>
    <row r="49" spans="1:2" ht="12">
      <c r="A49" s="5"/>
      <c r="B49" t="s">
        <v>34</v>
      </c>
    </row>
    <row r="50" spans="1:6" ht="12">
      <c r="A50" s="5"/>
      <c r="B50">
        <v>0</v>
      </c>
      <c r="C50" s="6">
        <f>G20</f>
        <v>6.990441219902479</v>
      </c>
      <c r="D50" s="6">
        <f>H20</f>
        <v>0.17406778503757553</v>
      </c>
      <c r="E50" s="10"/>
      <c r="F50" s="10"/>
    </row>
    <row r="51" spans="2:6" ht="12">
      <c r="B51">
        <v>5</v>
      </c>
      <c r="C51" s="6">
        <f>G20</f>
        <v>6.990441219902479</v>
      </c>
      <c r="D51" s="6">
        <f>H20</f>
        <v>0.17406778503757553</v>
      </c>
      <c r="E51" s="12">
        <f aca="true" t="shared" si="0" ref="E51:E57">(B51-B50)*((C50+C51)/2)</f>
        <v>34.952206099512395</v>
      </c>
      <c r="F51" s="12">
        <f aca="true" t="shared" si="1" ref="F51:F57">(B50-B51)*(B50-B51)*D51*D51</f>
        <v>0.7574898446971902</v>
      </c>
    </row>
    <row r="52" spans="2:6" ht="12">
      <c r="B52">
        <v>25</v>
      </c>
      <c r="C52" s="6">
        <f>G24</f>
        <v>6.903221471957385</v>
      </c>
      <c r="D52" s="6">
        <f>H24</f>
        <v>0.6921667161476818</v>
      </c>
      <c r="E52" s="12">
        <f t="shared" si="0"/>
        <v>138.93662691859862</v>
      </c>
      <c r="F52" s="12">
        <f t="shared" si="1"/>
        <v>191.6379051770662</v>
      </c>
    </row>
    <row r="53" spans="2:6" ht="12">
      <c r="B53">
        <v>45</v>
      </c>
      <c r="C53" s="6">
        <f>G28</f>
        <v>6.31224785131061</v>
      </c>
      <c r="D53" s="6">
        <f>H28</f>
        <v>0.2160427226013224</v>
      </c>
      <c r="E53" s="12">
        <f t="shared" si="0"/>
        <v>132.15469323267993</v>
      </c>
      <c r="F53" s="12">
        <f t="shared" si="1"/>
        <v>18.66978319559678</v>
      </c>
    </row>
    <row r="54" spans="2:6" ht="12">
      <c r="B54">
        <v>75</v>
      </c>
      <c r="C54" s="6">
        <f>G32</f>
        <v>3.9525422405243305</v>
      </c>
      <c r="D54" s="6">
        <f>H32</f>
        <v>0.2260182310727626</v>
      </c>
      <c r="E54" s="12">
        <f t="shared" si="0"/>
        <v>153.9718513775241</v>
      </c>
      <c r="F54" s="12">
        <f t="shared" si="1"/>
        <v>45.97581669953464</v>
      </c>
    </row>
    <row r="55" spans="2:6" ht="12">
      <c r="B55">
        <v>100</v>
      </c>
      <c r="C55" s="6">
        <f>G36</f>
        <v>3.7297677826782185</v>
      </c>
      <c r="D55" s="6">
        <f>H36</f>
        <v>0.281268701535957</v>
      </c>
      <c r="E55" s="12">
        <f t="shared" si="0"/>
        <v>96.02887529003186</v>
      </c>
      <c r="F55" s="12">
        <f t="shared" si="1"/>
        <v>49.44505153982704</v>
      </c>
    </row>
    <row r="56" spans="2:6" ht="12">
      <c r="B56">
        <v>125</v>
      </c>
      <c r="C56" s="6">
        <f>G40</f>
        <v>0.8215617508642659</v>
      </c>
      <c r="D56" s="6">
        <f>H40</f>
        <v>0.16121239880262278</v>
      </c>
      <c r="E56" s="12">
        <f t="shared" si="0"/>
        <v>56.89161916928105</v>
      </c>
      <c r="F56" s="12">
        <f t="shared" si="1"/>
        <v>16.24339845480993</v>
      </c>
    </row>
    <row r="57" spans="2:6" ht="12">
      <c r="B57">
        <v>200</v>
      </c>
      <c r="C57" s="6">
        <v>0</v>
      </c>
      <c r="D57" s="6">
        <v>0</v>
      </c>
      <c r="E57" s="12">
        <f t="shared" si="0"/>
        <v>30.80856565740997</v>
      </c>
      <c r="F57" s="12">
        <f t="shared" si="1"/>
        <v>0</v>
      </c>
    </row>
    <row r="58" spans="3:6" ht="12">
      <c r="C58" s="8"/>
      <c r="D58" s="8"/>
      <c r="E58" s="12"/>
      <c r="F58" s="12"/>
    </row>
    <row r="59" spans="2:6" ht="12">
      <c r="B59" s="13" t="s">
        <v>7</v>
      </c>
      <c r="C59" s="14" t="s">
        <v>35</v>
      </c>
      <c r="D59" s="14"/>
      <c r="E59" s="10">
        <f>SUM(E50:E57)</f>
        <v>643.744437745038</v>
      </c>
      <c r="F59" s="10">
        <f>SQRT(SUM(F50:F57))</f>
        <v>17.96467213481871</v>
      </c>
    </row>
    <row r="60" spans="2:6" ht="12">
      <c r="B60" s="13" t="s">
        <v>36</v>
      </c>
      <c r="C60" s="14"/>
      <c r="D60" s="14"/>
      <c r="E60" s="15">
        <f>SUM(E55:E57)</f>
        <v>183.7290601167229</v>
      </c>
      <c r="F60" s="15">
        <f>SQRT(SUM(F55:F57))</f>
        <v>8.104841145552266</v>
      </c>
    </row>
    <row r="61" spans="2:6" ht="12">
      <c r="B61" s="13" t="s">
        <v>37</v>
      </c>
      <c r="C61" s="14"/>
      <c r="D61" s="14"/>
      <c r="E61" s="10">
        <f>SUM(E51:E54)</f>
        <v>460.01537762831504</v>
      </c>
      <c r="F61" s="10">
        <f>SQRT(SUM(F51:F54))</f>
        <v>16.032498087225672</v>
      </c>
    </row>
    <row r="62" spans="2:6" ht="12">
      <c r="B62" s="13"/>
      <c r="C62" s="14"/>
      <c r="D62" s="14"/>
      <c r="E62" s="10"/>
      <c r="F62" s="10"/>
    </row>
  </sheetData>
  <sheetProtection/>
  <printOptions/>
  <pageMargins left="0.6" right="0.55" top="1.06" bottom="0.66" header="0.5" footer="0.5"/>
  <pageSetup horizontalDpi="600" verticalDpi="6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tabSelected="1" workbookViewId="0" topLeftCell="A1">
      <selection activeCell="C32" sqref="C32"/>
    </sheetView>
  </sheetViews>
  <sheetFormatPr defaultColWidth="8.8515625" defaultRowHeight="12.75"/>
  <sheetData>
    <row r="1" spans="1:6" ht="16.5">
      <c r="A1" s="1" t="s">
        <v>65</v>
      </c>
      <c r="B1" s="1"/>
      <c r="C1" s="1"/>
      <c r="D1" s="1"/>
      <c r="E1" s="1" t="s">
        <v>66</v>
      </c>
      <c r="F1" s="1"/>
    </row>
    <row r="2" ht="12">
      <c r="F2" s="2"/>
    </row>
    <row r="3" spans="1:11" ht="15">
      <c r="A3" s="3" t="s">
        <v>0</v>
      </c>
      <c r="J3" t="s">
        <v>1</v>
      </c>
      <c r="K3" t="s">
        <v>2</v>
      </c>
    </row>
    <row r="4" spans="10:11" ht="12">
      <c r="J4">
        <v>5</v>
      </c>
      <c r="K4">
        <v>2010</v>
      </c>
    </row>
    <row r="5" spans="10:11" ht="12">
      <c r="J5">
        <v>25</v>
      </c>
      <c r="K5">
        <v>2011</v>
      </c>
    </row>
    <row r="6" spans="1:11" ht="12">
      <c r="A6" s="4"/>
      <c r="F6" t="s">
        <v>3</v>
      </c>
      <c r="J6">
        <v>45</v>
      </c>
      <c r="K6">
        <v>2016</v>
      </c>
    </row>
    <row r="7" spans="6:11" ht="12">
      <c r="F7" t="s">
        <v>4</v>
      </c>
      <c r="G7">
        <v>0.25</v>
      </c>
      <c r="J7">
        <v>75</v>
      </c>
      <c r="K7">
        <v>2024</v>
      </c>
    </row>
    <row r="8" spans="6:11" ht="12">
      <c r="F8" t="s">
        <v>5</v>
      </c>
      <c r="G8">
        <v>400</v>
      </c>
      <c r="J8">
        <v>100</v>
      </c>
      <c r="K8">
        <v>2034</v>
      </c>
    </row>
    <row r="9" spans="10:11" ht="12">
      <c r="J9">
        <v>125</v>
      </c>
      <c r="K9">
        <v>2050</v>
      </c>
    </row>
    <row r="10" spans="10:11" ht="12">
      <c r="J10">
        <v>150</v>
      </c>
      <c r="K10">
        <v>2070</v>
      </c>
    </row>
    <row r="11" spans="3:11" ht="12">
      <c r="C11" s="4" t="s">
        <v>64</v>
      </c>
      <c r="E11" s="5"/>
      <c r="F11" s="5"/>
      <c r="G11" s="6"/>
      <c r="J11">
        <v>175</v>
      </c>
      <c r="K11">
        <v>2082</v>
      </c>
    </row>
    <row r="13" spans="1:7" ht="12">
      <c r="A13" s="7" t="s">
        <v>1</v>
      </c>
      <c r="B13" s="7" t="s">
        <v>6</v>
      </c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</row>
    <row r="14" spans="1:7" ht="12">
      <c r="A14" s="7"/>
      <c r="B14" s="7"/>
      <c r="C14" s="7" t="s">
        <v>12</v>
      </c>
      <c r="D14" s="7" t="s">
        <v>12</v>
      </c>
      <c r="E14" s="7" t="s">
        <v>13</v>
      </c>
      <c r="F14" s="7" t="s">
        <v>13</v>
      </c>
      <c r="G14" s="7"/>
    </row>
    <row r="15" spans="1:11" ht="12">
      <c r="A15" s="7" t="s">
        <v>14</v>
      </c>
      <c r="B15" s="5"/>
      <c r="C15" s="5"/>
      <c r="D15" s="5"/>
      <c r="E15" s="5"/>
      <c r="F15" s="5"/>
      <c r="G15" s="5"/>
      <c r="H15" s="6"/>
      <c r="I15" s="5"/>
      <c r="K15" s="4"/>
    </row>
    <row r="16" spans="1:7" ht="12">
      <c r="A16" s="5">
        <v>5</v>
      </c>
      <c r="B16" s="5" t="s">
        <v>41</v>
      </c>
      <c r="C16" s="6">
        <v>72699</v>
      </c>
      <c r="D16" s="6">
        <v>1465</v>
      </c>
      <c r="E16" s="6">
        <f>((D16/$G$8)/((C16/$G$7)/$K$4)*12.011*1.06)</f>
        <v>0.32230741326393764</v>
      </c>
      <c r="F16" s="6">
        <f>AVERAGE(E16:E18)</f>
        <v>0.3194769750821143</v>
      </c>
      <c r="G16" s="6">
        <f>STDEV(E16:E18)</f>
        <v>0.06099985418677445</v>
      </c>
    </row>
    <row r="17" spans="1:9" ht="12">
      <c r="A17" s="5">
        <v>5</v>
      </c>
      <c r="B17" s="5" t="s">
        <v>42</v>
      </c>
      <c r="C17" s="6">
        <v>64571</v>
      </c>
      <c r="D17" s="6">
        <v>1038</v>
      </c>
      <c r="E17" s="6">
        <f>((D17/$G$8)/((C17/$G$7)/$K$4)*12.011*1.06)</f>
        <v>0.2571111721089963</v>
      </c>
      <c r="F17" s="6"/>
      <c r="G17" s="8">
        <f>(G16/F16)*100</f>
        <v>19.093662124194026</v>
      </c>
      <c r="H17" s="7"/>
      <c r="I17" s="7"/>
    </row>
    <row r="18" spans="1:9" ht="12">
      <c r="A18" s="5">
        <v>5</v>
      </c>
      <c r="B18" s="5" t="s">
        <v>43</v>
      </c>
      <c r="C18" s="6">
        <v>74018</v>
      </c>
      <c r="D18" s="6">
        <v>1754</v>
      </c>
      <c r="E18" s="6">
        <f>((D18/$G$8)/((C18/$G$7)/$K$4)*12.011*1.06)</f>
        <v>0.3790123398734091</v>
      </c>
      <c r="F18" s="6"/>
      <c r="G18" s="5"/>
      <c r="H18" s="7"/>
      <c r="I18" s="7"/>
    </row>
    <row r="19" spans="1:10" ht="12">
      <c r="A19" s="5"/>
      <c r="B19" s="5"/>
      <c r="C19" s="6"/>
      <c r="D19" s="6"/>
      <c r="E19" s="6"/>
      <c r="F19" s="6"/>
      <c r="G19" s="5"/>
      <c r="H19" s="5"/>
      <c r="I19" s="5"/>
      <c r="J19" s="5"/>
    </row>
    <row r="20" spans="1:18" ht="12">
      <c r="A20" s="5">
        <v>25</v>
      </c>
      <c r="B20" s="5" t="s">
        <v>44</v>
      </c>
      <c r="C20" s="6">
        <v>62829</v>
      </c>
      <c r="D20" s="6">
        <v>1626</v>
      </c>
      <c r="E20" s="6">
        <f>((D20/$G$8)/((C20/$G$7)/$K$5)*12.011*1.06)</f>
        <v>0.41413078346344845</v>
      </c>
      <c r="F20" s="6">
        <f>AVERAGE(E20:E22)</f>
        <v>0.34901704863058586</v>
      </c>
      <c r="G20" s="6">
        <f>STDEV(E20:E22)</f>
        <v>0.06472717670378735</v>
      </c>
      <c r="H20" s="6"/>
      <c r="I20" s="6"/>
      <c r="J20" s="5"/>
      <c r="R20" s="4"/>
    </row>
    <row r="21" spans="1:10" ht="12">
      <c r="A21" s="5">
        <v>25</v>
      </c>
      <c r="B21" s="5" t="s">
        <v>45</v>
      </c>
      <c r="C21" s="6">
        <v>65260</v>
      </c>
      <c r="D21" s="6">
        <v>1161</v>
      </c>
      <c r="E21" s="6">
        <f>((D21/$G$8)/((C21/$G$7)/$K$5)*12.011*1.06)</f>
        <v>0.28468348289400086</v>
      </c>
      <c r="F21" s="6"/>
      <c r="G21" s="8">
        <f>(G20/F20)*100</f>
        <v>18.545563019844707</v>
      </c>
      <c r="H21" s="6"/>
      <c r="I21" s="8"/>
      <c r="J21" s="5"/>
    </row>
    <row r="22" spans="1:10" ht="12">
      <c r="A22" s="5">
        <v>25</v>
      </c>
      <c r="B22" s="5" t="s">
        <v>46</v>
      </c>
      <c r="C22" s="6">
        <v>65757</v>
      </c>
      <c r="D22" s="6">
        <v>1431</v>
      </c>
      <c r="E22" s="17">
        <f>((D22/$G$8)/((C22/$G$7)/$K$5)*12.011*1.06)</f>
        <v>0.3482368795343082</v>
      </c>
      <c r="F22" s="6"/>
      <c r="G22" s="5"/>
      <c r="H22" s="6"/>
      <c r="I22" s="5"/>
      <c r="J22" s="5"/>
    </row>
    <row r="23" spans="1:10" ht="12">
      <c r="A23" s="5"/>
      <c r="B23" s="5"/>
      <c r="C23" s="6"/>
      <c r="D23" s="6"/>
      <c r="E23" s="6"/>
      <c r="F23" s="6"/>
      <c r="G23" s="5"/>
      <c r="H23" s="6"/>
      <c r="I23" s="5"/>
      <c r="J23" s="5"/>
    </row>
    <row r="24" spans="1:10" ht="12">
      <c r="A24" s="5">
        <v>45</v>
      </c>
      <c r="B24" s="5" t="s">
        <v>47</v>
      </c>
      <c r="C24" s="6">
        <v>63792</v>
      </c>
      <c r="D24" s="6">
        <v>1491</v>
      </c>
      <c r="E24" s="6">
        <f>((D24/$G$8)/((C24/$G$7)/$K$6)*12.011*1.06)</f>
        <v>0.37494451303611737</v>
      </c>
      <c r="F24" s="6">
        <f>AVERAGE(E24:E26)</f>
        <v>0.4053176736896516</v>
      </c>
      <c r="G24" s="6">
        <f>STDEV(E24:E26)</f>
        <v>0.06590978138222546</v>
      </c>
      <c r="H24" s="6"/>
      <c r="I24" s="6"/>
      <c r="J24" s="5"/>
    </row>
    <row r="25" spans="1:10" ht="12">
      <c r="A25" s="5">
        <v>45</v>
      </c>
      <c r="B25" s="5" t="s">
        <v>48</v>
      </c>
      <c r="C25" s="6">
        <v>66338</v>
      </c>
      <c r="D25" s="6">
        <v>1489</v>
      </c>
      <c r="E25" s="6">
        <f>((D25/$G$8)/((C25/$G$7)/$K$6)*12.011*1.06)</f>
        <v>0.3600707979197443</v>
      </c>
      <c r="F25" s="6"/>
      <c r="G25" s="8">
        <f>(G24/F24)*100</f>
        <v>16.261265091709777</v>
      </c>
      <c r="H25" s="6"/>
      <c r="I25" s="8"/>
      <c r="J25" s="5"/>
    </row>
    <row r="26" spans="1:10" ht="12">
      <c r="A26" s="5">
        <v>45</v>
      </c>
      <c r="B26" s="5" t="s">
        <v>49</v>
      </c>
      <c r="C26" s="6">
        <v>67378</v>
      </c>
      <c r="D26" s="6">
        <v>2020</v>
      </c>
      <c r="E26" s="6">
        <f>((D26/$G$8)/((C26/$G$7)/$K$6)*12.011*1.06)</f>
        <v>0.4809377101130933</v>
      </c>
      <c r="F26" s="6"/>
      <c r="G26" s="5"/>
      <c r="H26" s="6"/>
      <c r="I26" s="5"/>
      <c r="J26" s="5"/>
    </row>
    <row r="27" spans="1:10" ht="12">
      <c r="A27" s="5"/>
      <c r="B27" s="5"/>
      <c r="C27" s="6"/>
      <c r="D27" s="6"/>
      <c r="E27" s="6"/>
      <c r="F27" s="6"/>
      <c r="G27" s="5"/>
      <c r="H27" s="6"/>
      <c r="I27" s="5"/>
      <c r="J27" s="5"/>
    </row>
    <row r="28" spans="1:10" ht="12">
      <c r="A28" s="5">
        <v>75</v>
      </c>
      <c r="B28" s="5" t="s">
        <v>50</v>
      </c>
      <c r="C28" s="6">
        <v>63266</v>
      </c>
      <c r="D28" s="6">
        <v>1058</v>
      </c>
      <c r="E28" s="6">
        <f>((D28/$G$8)/((C28/$G$7)/$K$7)*12.011*1.06)</f>
        <v>0.26933379373123006</v>
      </c>
      <c r="F28" s="6">
        <f>AVERAGE(E28:E30)</f>
        <v>0.24754874732150167</v>
      </c>
      <c r="G28" s="6">
        <f>STDEV(E28:E30)</f>
        <v>0.027983265050457104</v>
      </c>
      <c r="H28" s="6"/>
      <c r="I28" s="6"/>
      <c r="J28" s="5"/>
    </row>
    <row r="29" spans="1:10" ht="12">
      <c r="A29" s="5">
        <v>75</v>
      </c>
      <c r="B29" s="5" t="s">
        <v>51</v>
      </c>
      <c r="C29" s="6">
        <v>70475</v>
      </c>
      <c r="D29" s="6">
        <v>1126</v>
      </c>
      <c r="E29" s="6">
        <f>((D29/$G$8)/((C29/$G$7)/$K$7)*12.011*1.06)</f>
        <v>0.2573231527123093</v>
      </c>
      <c r="F29" s="6"/>
      <c r="G29" s="8">
        <f>(G28/F28)*100</f>
        <v>11.30414326601867</v>
      </c>
      <c r="H29" s="6"/>
      <c r="I29" s="8"/>
      <c r="J29" s="5"/>
    </row>
    <row r="30" spans="1:10" ht="12">
      <c r="A30" s="5">
        <v>75</v>
      </c>
      <c r="B30" s="5" t="s">
        <v>52</v>
      </c>
      <c r="C30" s="6">
        <v>72404</v>
      </c>
      <c r="D30" s="6">
        <v>971</v>
      </c>
      <c r="E30" s="6">
        <f>((D30/$G$8)/((C30/$G$7)/$K$7)*12.011*1.06)</f>
        <v>0.2159892955209657</v>
      </c>
      <c r="F30" s="6"/>
      <c r="G30" s="5"/>
      <c r="H30" s="6"/>
      <c r="I30" s="5"/>
      <c r="J30" s="5"/>
    </row>
    <row r="31" spans="1:10" ht="12">
      <c r="A31" s="5"/>
      <c r="B31" s="5"/>
      <c r="C31" s="6"/>
      <c r="D31" s="6"/>
      <c r="E31" s="6"/>
      <c r="F31" s="6"/>
      <c r="G31" s="5"/>
      <c r="H31" s="6"/>
      <c r="I31" s="5"/>
      <c r="J31" s="5"/>
    </row>
    <row r="32" spans="1:10" ht="12">
      <c r="A32" s="5">
        <v>100</v>
      </c>
      <c r="B32" s="5" t="s">
        <v>53</v>
      </c>
      <c r="C32" s="17">
        <v>7490</v>
      </c>
      <c r="D32" s="28">
        <v>277</v>
      </c>
      <c r="E32" s="17">
        <f>((D32/300)/((C32/$G$7)/$K$8)*12.011*1.06)</f>
        <v>0.7980915013217624</v>
      </c>
      <c r="F32" s="6">
        <f>AVERAGE(E33:E34)</f>
        <v>0.16624196658422846</v>
      </c>
      <c r="G32" s="6">
        <f>STDEV(E33:E34)</f>
        <v>0.05525856915746605</v>
      </c>
      <c r="H32" s="18" t="s">
        <v>67</v>
      </c>
      <c r="I32" s="6"/>
      <c r="J32" s="5"/>
    </row>
    <row r="33" spans="1:10" ht="12">
      <c r="A33" s="5">
        <v>100</v>
      </c>
      <c r="B33" s="5" t="s">
        <v>54</v>
      </c>
      <c r="C33" s="6">
        <v>61473</v>
      </c>
      <c r="D33" s="6">
        <v>483</v>
      </c>
      <c r="E33" s="6">
        <f>((D33/$G$8)/((C33/$G$7)/$K$8)*12.011*1.06)</f>
        <v>0.12716825761431846</v>
      </c>
      <c r="F33" s="6"/>
      <c r="G33" s="8">
        <f>(G32/F32)*100</f>
        <v>33.23984327956602</v>
      </c>
      <c r="H33" s="18"/>
      <c r="I33" s="8"/>
      <c r="J33" s="5"/>
    </row>
    <row r="34" spans="1:10" ht="12">
      <c r="A34" s="5">
        <v>100</v>
      </c>
      <c r="B34" s="5" t="s">
        <v>55</v>
      </c>
      <c r="C34" s="6">
        <v>39205</v>
      </c>
      <c r="D34" s="6">
        <v>373</v>
      </c>
      <c r="E34" s="6">
        <f>((D34/300)/((C34/$G$7)/$K$8)*12.011*1.06)</f>
        <v>0.2053156755541385</v>
      </c>
      <c r="F34" s="6"/>
      <c r="G34" s="5"/>
      <c r="H34" s="18" t="s">
        <v>67</v>
      </c>
      <c r="I34" s="5"/>
      <c r="J34" s="5"/>
    </row>
    <row r="35" spans="1:10" ht="12">
      <c r="A35" s="5"/>
      <c r="B35" s="5"/>
      <c r="C35" s="6"/>
      <c r="D35" s="6"/>
      <c r="E35" s="6"/>
      <c r="F35" s="6"/>
      <c r="G35" s="5"/>
      <c r="H35" s="6"/>
      <c r="I35" s="5"/>
      <c r="J35" s="5"/>
    </row>
    <row r="36" spans="1:18" ht="12">
      <c r="A36" s="5">
        <v>125</v>
      </c>
      <c r="B36" s="5" t="s">
        <v>56</v>
      </c>
      <c r="C36" s="6">
        <v>72851</v>
      </c>
      <c r="D36" s="6">
        <v>168</v>
      </c>
      <c r="E36" s="17">
        <f>((D36/$G$8)/((C36/$G$7)/$K$8)*12.011*1.06)</f>
        <v>0.03732413592400928</v>
      </c>
      <c r="F36" s="6">
        <f>AVERAGE(E36:E38)</f>
        <v>0.034925608309354844</v>
      </c>
      <c r="G36" s="6">
        <f>STDEV(E36:E38)</f>
        <v>0.002214308856772845</v>
      </c>
      <c r="H36" s="6"/>
      <c r="I36" s="6"/>
      <c r="J36" s="5"/>
      <c r="R36" s="4"/>
    </row>
    <row r="37" spans="1:10" ht="12">
      <c r="A37" s="5">
        <v>125</v>
      </c>
      <c r="B37" s="5" t="s">
        <v>57</v>
      </c>
      <c r="C37" s="6">
        <v>75624</v>
      </c>
      <c r="D37" s="6">
        <v>154</v>
      </c>
      <c r="E37" s="6">
        <f>((D37/$G$8)/((C37/$G$7)/$K$8)*12.011*1.06)</f>
        <v>0.03295923129363694</v>
      </c>
      <c r="F37" s="6"/>
      <c r="G37" s="8">
        <f>(G36/F36)*100</f>
        <v>6.34007241093562</v>
      </c>
      <c r="H37" s="6"/>
      <c r="I37" s="8"/>
      <c r="J37" s="5"/>
    </row>
    <row r="38" spans="1:19" ht="12">
      <c r="A38" s="5">
        <v>125</v>
      </c>
      <c r="B38" s="5" t="s">
        <v>58</v>
      </c>
      <c r="C38" s="6">
        <v>69445</v>
      </c>
      <c r="D38" s="6">
        <v>148</v>
      </c>
      <c r="E38" s="6">
        <f>((D38/$G$8)/((C38/$G$7)/$K$8)*12.011*1.06)</f>
        <v>0.03449345771041831</v>
      </c>
      <c r="F38" s="6"/>
      <c r="G38" s="5"/>
      <c r="H38" s="6"/>
      <c r="I38" s="5"/>
      <c r="J38" s="5"/>
      <c r="N38" s="16"/>
      <c r="S38" s="4"/>
    </row>
    <row r="39" spans="1:10" ht="12">
      <c r="A39" s="5"/>
      <c r="B39" s="5"/>
      <c r="C39" s="6"/>
      <c r="D39" s="6"/>
      <c r="E39" s="5"/>
      <c r="H39" s="6"/>
      <c r="I39" s="5"/>
      <c r="J39" s="5"/>
    </row>
    <row r="40" spans="1:10" ht="12">
      <c r="A40" s="5" t="s">
        <v>61</v>
      </c>
      <c r="B40" s="5"/>
      <c r="C40" s="17">
        <v>50.42</v>
      </c>
      <c r="D40" s="6">
        <v>29.29</v>
      </c>
      <c r="E40" s="18"/>
      <c r="F40" s="16"/>
      <c r="G40" s="16"/>
      <c r="H40" s="18"/>
      <c r="I40" s="6"/>
      <c r="J40" s="5"/>
    </row>
    <row r="41" spans="1:10" ht="12">
      <c r="A41" s="5"/>
      <c r="B41" s="9"/>
      <c r="C41" s="16"/>
      <c r="D41" s="18"/>
      <c r="E41" s="20"/>
      <c r="H41" s="18"/>
      <c r="I41" s="8"/>
      <c r="J41" s="5"/>
    </row>
    <row r="42" spans="1:10" ht="12">
      <c r="A42" s="5"/>
      <c r="B42" s="5"/>
      <c r="C42" s="6"/>
      <c r="D42" s="6"/>
      <c r="E42" s="5"/>
      <c r="H42" s="6"/>
      <c r="I42" s="5"/>
      <c r="J42" s="5"/>
    </row>
    <row r="43" spans="1:10" ht="12">
      <c r="A43" s="4">
        <v>194</v>
      </c>
      <c r="H43" s="5"/>
      <c r="I43" s="5"/>
      <c r="J43" s="5"/>
    </row>
    <row r="44" spans="1:10" ht="12">
      <c r="A44" t="s">
        <v>33</v>
      </c>
      <c r="H44" s="5"/>
      <c r="I44" s="5"/>
      <c r="J44" s="5"/>
    </row>
    <row r="45" spans="1:10" ht="12">
      <c r="A45" t="s">
        <v>62</v>
      </c>
      <c r="H45" s="5"/>
      <c r="I45" s="5"/>
      <c r="J45" s="5"/>
    </row>
    <row r="46" spans="1:10" ht="12">
      <c r="A46">
        <v>0</v>
      </c>
      <c r="B46" s="6">
        <f>F16</f>
        <v>0.3194769750821143</v>
      </c>
      <c r="C46" s="6">
        <f>G16</f>
        <v>0.06099985418677445</v>
      </c>
      <c r="D46" s="10"/>
      <c r="E46" s="10"/>
      <c r="H46" s="5"/>
      <c r="I46" s="5"/>
      <c r="J46" s="5"/>
    </row>
    <row r="47" spans="1:10" ht="12">
      <c r="A47">
        <v>5</v>
      </c>
      <c r="B47" s="6">
        <f>F16</f>
        <v>0.3194769750821143</v>
      </c>
      <c r="C47" s="6">
        <f>G16</f>
        <v>0.06099985418677445</v>
      </c>
      <c r="D47" s="12">
        <f aca="true" t="shared" si="0" ref="D47:D53">(A47-A46)*((B46+B47)/2)</f>
        <v>1.5973848754105715</v>
      </c>
      <c r="E47" s="12">
        <f aca="true" t="shared" si="1" ref="E47:E53">(A46-A47)*(A46-A47)*C47*C47</f>
        <v>0.09302455527019361</v>
      </c>
      <c r="H47" s="5"/>
      <c r="I47" s="5"/>
      <c r="J47" s="5"/>
    </row>
    <row r="48" spans="1:10" ht="12">
      <c r="A48">
        <v>25</v>
      </c>
      <c r="B48" s="6">
        <f>F20</f>
        <v>0.34901704863058586</v>
      </c>
      <c r="C48" s="6">
        <f>G20</f>
        <v>0.06472717670378735</v>
      </c>
      <c r="D48" s="12">
        <f t="shared" si="0"/>
        <v>6.684940237127002</v>
      </c>
      <c r="E48" s="12">
        <f t="shared" si="1"/>
        <v>1.6758429616173245</v>
      </c>
      <c r="H48" s="5"/>
      <c r="I48" s="5"/>
      <c r="J48" s="5"/>
    </row>
    <row r="49" spans="1:10" ht="12">
      <c r="A49">
        <v>45</v>
      </c>
      <c r="B49" s="6">
        <f>F24</f>
        <v>0.4053176736896516</v>
      </c>
      <c r="C49" s="6">
        <f>G24</f>
        <v>0.06590978138222546</v>
      </c>
      <c r="D49" s="12">
        <f t="shared" si="0"/>
        <v>7.543347223202375</v>
      </c>
      <c r="E49" s="12">
        <f t="shared" si="1"/>
        <v>1.7376397127411016</v>
      </c>
      <c r="H49" s="5"/>
      <c r="I49" s="5"/>
      <c r="J49" s="5"/>
    </row>
    <row r="50" spans="1:10" ht="12">
      <c r="A50">
        <v>75</v>
      </c>
      <c r="B50" s="6">
        <f>F28</f>
        <v>0.24754874732150167</v>
      </c>
      <c r="C50" s="6">
        <f>G28</f>
        <v>0.027983265050457104</v>
      </c>
      <c r="D50" s="12">
        <f t="shared" si="0"/>
        <v>9.792996315167299</v>
      </c>
      <c r="E50" s="12">
        <f t="shared" si="1"/>
        <v>0.7047568105957207</v>
      </c>
      <c r="H50" s="5"/>
      <c r="I50" s="5"/>
      <c r="J50" s="5"/>
    </row>
    <row r="51" spans="1:5" ht="12">
      <c r="A51">
        <v>100</v>
      </c>
      <c r="B51" s="6">
        <f>F32</f>
        <v>0.16624196658422846</v>
      </c>
      <c r="C51" s="6">
        <f>G32</f>
        <v>0.05525856915746605</v>
      </c>
      <c r="D51" s="12">
        <f t="shared" si="0"/>
        <v>5.172383923821626</v>
      </c>
      <c r="E51" s="12">
        <f t="shared" si="1"/>
        <v>1.9084434158315362</v>
      </c>
    </row>
    <row r="52" spans="1:5" ht="12">
      <c r="A52">
        <v>125</v>
      </c>
      <c r="B52" s="6">
        <f>F36</f>
        <v>0.034925608309354844</v>
      </c>
      <c r="C52" s="6">
        <f>G36</f>
        <v>0.002214308856772845</v>
      </c>
      <c r="D52" s="12">
        <f t="shared" si="0"/>
        <v>2.5145946861697914</v>
      </c>
      <c r="E52" s="12">
        <f t="shared" si="1"/>
        <v>0.0030644773207391643</v>
      </c>
    </row>
    <row r="53" spans="1:5" ht="12">
      <c r="A53">
        <v>200</v>
      </c>
      <c r="B53" s="6">
        <v>0</v>
      </c>
      <c r="C53" s="6">
        <v>0</v>
      </c>
      <c r="D53" s="12">
        <f t="shared" si="0"/>
        <v>1.3097103116008066</v>
      </c>
      <c r="E53" s="12">
        <f t="shared" si="1"/>
        <v>0</v>
      </c>
    </row>
    <row r="54" spans="2:9" ht="12">
      <c r="B54" s="8"/>
      <c r="C54" s="8"/>
      <c r="D54" s="12"/>
      <c r="E54" s="12"/>
      <c r="H54" s="6"/>
      <c r="I54" s="6"/>
    </row>
    <row r="55" spans="1:9" ht="12">
      <c r="A55" s="13" t="s">
        <v>7</v>
      </c>
      <c r="B55" s="14" t="s">
        <v>35</v>
      </c>
      <c r="C55" s="14"/>
      <c r="D55" s="10">
        <f>SUM(D46:D53)</f>
        <v>34.61535757249948</v>
      </c>
      <c r="E55" s="10">
        <f>SQRT(SUM(E46:E53))</f>
        <v>2.4744235557754894</v>
      </c>
      <c r="H55" s="6"/>
      <c r="I55" s="6"/>
    </row>
    <row r="56" spans="1:9" ht="12">
      <c r="A56" s="13" t="s">
        <v>36</v>
      </c>
      <c r="B56" s="14"/>
      <c r="C56" s="14"/>
      <c r="D56" s="15">
        <f>SUM(D51:D53)</f>
        <v>8.996688921592224</v>
      </c>
      <c r="E56" s="15">
        <f>SQRT(SUM(E51:E53))</f>
        <v>1.382572925075663</v>
      </c>
      <c r="H56" s="6"/>
      <c r="I56" s="6"/>
    </row>
    <row r="57" spans="1:9" ht="12">
      <c r="A57" s="13" t="s">
        <v>37</v>
      </c>
      <c r="B57" s="14"/>
      <c r="C57" s="14"/>
      <c r="D57" s="10">
        <f>SUM(D47:D50)</f>
        <v>25.618668650907246</v>
      </c>
      <c r="E57" s="10">
        <f>SQRT(SUM(E47:E50))</f>
        <v>2.0521364575057723</v>
      </c>
      <c r="H57" s="6"/>
      <c r="I57" s="6"/>
    </row>
    <row r="58" spans="1:9" ht="12">
      <c r="A58" s="13"/>
      <c r="B58" s="14"/>
      <c r="C58" s="14"/>
      <c r="D58" s="10"/>
      <c r="E58" s="10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  <row r="62" spans="8:9" ht="12">
      <c r="H62" s="6"/>
      <c r="I62" s="8"/>
    </row>
  </sheetData>
  <sheetProtection/>
  <printOptions/>
  <pageMargins left="0.75" right="0.75" top="0.51" bottom="0.53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F29" sqref="F29"/>
    </sheetView>
  </sheetViews>
  <sheetFormatPr defaultColWidth="8.8515625" defaultRowHeight="12.75"/>
  <sheetData>
    <row r="1" spans="1:6" ht="16.5">
      <c r="A1" s="1" t="s">
        <v>65</v>
      </c>
      <c r="B1" s="1"/>
      <c r="C1" s="1"/>
      <c r="D1" s="1"/>
      <c r="E1" s="1" t="s">
        <v>66</v>
      </c>
      <c r="F1" s="1"/>
    </row>
    <row r="2" ht="12">
      <c r="F2" s="2"/>
    </row>
    <row r="3" spans="1:11" ht="15">
      <c r="A3" s="3" t="s">
        <v>0</v>
      </c>
      <c r="J3" t="s">
        <v>1</v>
      </c>
      <c r="K3" t="s">
        <v>2</v>
      </c>
    </row>
    <row r="4" spans="10:11" ht="12">
      <c r="J4">
        <v>5</v>
      </c>
      <c r="K4">
        <v>2010</v>
      </c>
    </row>
    <row r="5" spans="10:11" ht="12">
      <c r="J5">
        <v>25</v>
      </c>
      <c r="K5">
        <v>2011</v>
      </c>
    </row>
    <row r="6" spans="1:11" ht="12">
      <c r="A6" s="4"/>
      <c r="F6" t="s">
        <v>3</v>
      </c>
      <c r="J6">
        <v>45</v>
      </c>
      <c r="K6">
        <v>2016</v>
      </c>
    </row>
    <row r="7" spans="6:11" ht="12">
      <c r="F7" t="s">
        <v>4</v>
      </c>
      <c r="G7">
        <v>0.25</v>
      </c>
      <c r="J7">
        <v>75</v>
      </c>
      <c r="K7">
        <v>2024</v>
      </c>
    </row>
    <row r="8" spans="6:11" ht="12">
      <c r="F8" t="s">
        <v>5</v>
      </c>
      <c r="G8" s="16">
        <v>400</v>
      </c>
      <c r="J8">
        <v>100</v>
      </c>
      <c r="K8">
        <v>2034</v>
      </c>
    </row>
    <row r="9" spans="10:11" ht="12">
      <c r="J9">
        <v>125</v>
      </c>
      <c r="K9">
        <v>2050</v>
      </c>
    </row>
    <row r="10" spans="1:11" ht="12">
      <c r="A10" s="4"/>
      <c r="J10">
        <v>150</v>
      </c>
      <c r="K10">
        <v>2070</v>
      </c>
    </row>
    <row r="11" spans="10:11" ht="12">
      <c r="J11">
        <v>175</v>
      </c>
      <c r="K11">
        <v>2082</v>
      </c>
    </row>
    <row r="12" spans="3:8" ht="12">
      <c r="C12" s="4" t="s">
        <v>64</v>
      </c>
      <c r="E12" s="5"/>
      <c r="F12" s="5"/>
      <c r="G12" s="6"/>
      <c r="H12" s="6"/>
    </row>
    <row r="13" spans="1:7" ht="12">
      <c r="A13" s="7" t="s">
        <v>1</v>
      </c>
      <c r="B13" s="7" t="s">
        <v>6</v>
      </c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</row>
    <row r="14" spans="1:8" ht="12">
      <c r="A14" s="7"/>
      <c r="B14" s="7"/>
      <c r="C14" s="7" t="s">
        <v>12</v>
      </c>
      <c r="D14" s="7" t="s">
        <v>12</v>
      </c>
      <c r="E14" s="7" t="s">
        <v>13</v>
      </c>
      <c r="F14" s="7" t="s">
        <v>13</v>
      </c>
      <c r="G14" s="7"/>
      <c r="H14" s="7"/>
    </row>
    <row r="15" spans="1:11" ht="12">
      <c r="A15" s="7" t="s">
        <v>14</v>
      </c>
      <c r="B15" s="5"/>
      <c r="C15" s="5"/>
      <c r="D15" s="5"/>
      <c r="E15" s="5"/>
      <c r="F15" s="5"/>
      <c r="G15" s="5"/>
      <c r="H15" s="7"/>
      <c r="I15" s="5"/>
      <c r="K15" s="4"/>
    </row>
    <row r="16" spans="1:8" ht="12">
      <c r="A16" s="5">
        <v>5</v>
      </c>
      <c r="B16" s="5" t="s">
        <v>41</v>
      </c>
      <c r="C16" s="6">
        <v>72699</v>
      </c>
      <c r="D16" s="6">
        <v>4220</v>
      </c>
      <c r="E16" s="6">
        <f>((D16/$G$8)/((C16/$G$7)/$K$4)*12.011*1.06)</f>
        <v>0.9284213542483389</v>
      </c>
      <c r="F16" s="6">
        <f>AVERAGE(E16:E18)</f>
        <v>0.7695497500199332</v>
      </c>
      <c r="G16" s="6">
        <f>STDEV(E16:E18)</f>
        <v>0.16502837231948997</v>
      </c>
      <c r="H16" s="5"/>
    </row>
    <row r="17" spans="1:9" ht="12">
      <c r="A17" s="5">
        <v>5</v>
      </c>
      <c r="B17" s="5" t="s">
        <v>42</v>
      </c>
      <c r="C17" s="6">
        <v>64571</v>
      </c>
      <c r="D17" s="6">
        <v>3154</v>
      </c>
      <c r="E17" s="6">
        <f>((D17/$G$8)/((C17/$G$7)/$K$4)*12.011*1.06)</f>
        <v>0.7812414613022874</v>
      </c>
      <c r="F17" s="6"/>
      <c r="G17" s="8">
        <f>(G16/F16)*100</f>
        <v>21.444795780287805</v>
      </c>
      <c r="H17" s="6"/>
      <c r="I17" s="7"/>
    </row>
    <row r="18" spans="1:9" ht="12">
      <c r="A18" s="5">
        <v>5</v>
      </c>
      <c r="B18" s="5" t="s">
        <v>43</v>
      </c>
      <c r="C18" s="6">
        <v>74018</v>
      </c>
      <c r="D18" s="6">
        <v>2772</v>
      </c>
      <c r="E18" s="6">
        <f>((D18/$G$8)/((C18/$G$7)/$K$4)*12.011*1.06)</f>
        <v>0.5989864345091733</v>
      </c>
      <c r="F18" s="6"/>
      <c r="G18" s="5"/>
      <c r="H18" s="6"/>
      <c r="I18" s="7"/>
    </row>
    <row r="19" spans="1:10" ht="12">
      <c r="A19" s="5"/>
      <c r="B19" s="5"/>
      <c r="C19" s="6"/>
      <c r="D19" s="6"/>
      <c r="E19" s="6"/>
      <c r="F19" s="6"/>
      <c r="G19" s="5"/>
      <c r="H19" s="6"/>
      <c r="I19" s="5"/>
      <c r="J19" s="5"/>
    </row>
    <row r="20" spans="1:18" ht="12">
      <c r="A20" s="5">
        <v>25</v>
      </c>
      <c r="B20" s="5" t="s">
        <v>44</v>
      </c>
      <c r="C20" s="6">
        <v>62829</v>
      </c>
      <c r="D20" s="6">
        <v>4006</v>
      </c>
      <c r="E20" s="6">
        <f>((D20/$G$8)/((C20/$G$7)/$K$5)*12.011*1.06)</f>
        <v>1.0203000729117924</v>
      </c>
      <c r="F20" s="6">
        <f>AVERAGE(E20:E22)</f>
        <v>1.0346701117793724</v>
      </c>
      <c r="G20" s="6">
        <f>STDEV(E20:E22)</f>
        <v>0.03978098225573469</v>
      </c>
      <c r="H20" s="6"/>
      <c r="I20" s="6"/>
      <c r="J20" s="5"/>
      <c r="R20" s="4"/>
    </row>
    <row r="21" spans="1:10" ht="12">
      <c r="A21" s="5">
        <v>25</v>
      </c>
      <c r="B21" s="5" t="s">
        <v>45</v>
      </c>
      <c r="C21" s="6">
        <v>65260</v>
      </c>
      <c r="D21" s="6">
        <v>4403</v>
      </c>
      <c r="E21" s="6">
        <f>((D21/$G$8)/((C21/$G$7)/$K$5)*12.011*1.06)</f>
        <v>1.0796394273749235</v>
      </c>
      <c r="F21" s="6"/>
      <c r="G21" s="8">
        <f>(G20/F20)*100</f>
        <v>3.8447986273925907</v>
      </c>
      <c r="H21" s="6"/>
      <c r="I21" s="8"/>
      <c r="J21" s="5"/>
    </row>
    <row r="22" spans="1:10" ht="12">
      <c r="A22" s="5">
        <v>25</v>
      </c>
      <c r="B22" s="5" t="s">
        <v>46</v>
      </c>
      <c r="C22" s="6">
        <v>65757</v>
      </c>
      <c r="D22" s="6">
        <v>4126</v>
      </c>
      <c r="E22" s="6">
        <f>((D22/$G$8)/((C22/$G$7)/$K$5)*12.011*1.06)</f>
        <v>1.0040708350514014</v>
      </c>
      <c r="F22" s="6"/>
      <c r="G22" s="5"/>
      <c r="H22" s="6"/>
      <c r="I22" s="5"/>
      <c r="J22" s="5"/>
    </row>
    <row r="23" spans="1:10" ht="12">
      <c r="A23" s="5"/>
      <c r="B23" s="5"/>
      <c r="C23" s="6"/>
      <c r="D23" s="6"/>
      <c r="E23" s="6"/>
      <c r="F23" s="6"/>
      <c r="G23" s="5"/>
      <c r="H23" s="6"/>
      <c r="I23" s="5"/>
      <c r="J23" s="5"/>
    </row>
    <row r="24" spans="1:10" ht="12">
      <c r="A24" s="5">
        <v>45</v>
      </c>
      <c r="B24" s="5" t="s">
        <v>47</v>
      </c>
      <c r="C24" s="6">
        <v>63792</v>
      </c>
      <c r="D24" s="6">
        <v>4009</v>
      </c>
      <c r="E24" s="6">
        <f>((D24/$G$8)/((C24/$G$7)/$K$6)*12.011*1.06)</f>
        <v>1.0081506054740408</v>
      </c>
      <c r="F24" s="6">
        <f>AVERAGE(E24:E26)</f>
        <v>0.8457773054812673</v>
      </c>
      <c r="G24" s="6">
        <f>STDEV(E24:E26)</f>
        <v>0.15475311952480925</v>
      </c>
      <c r="H24" s="6"/>
      <c r="I24" s="6"/>
      <c r="J24" s="5"/>
    </row>
    <row r="25" spans="1:10" ht="12">
      <c r="A25" s="5">
        <v>45</v>
      </c>
      <c r="B25" s="5" t="s">
        <v>48</v>
      </c>
      <c r="C25" s="6">
        <v>66338</v>
      </c>
      <c r="D25" s="6">
        <v>3429</v>
      </c>
      <c r="E25" s="6">
        <f>((D25/$G$8)/((C25/$G$7)/$K$6)*12.011*1.06)</f>
        <v>0.8292026635774368</v>
      </c>
      <c r="F25" s="6"/>
      <c r="G25" s="8">
        <f>(G24/F24)*100</f>
        <v>18.29714731311584</v>
      </c>
      <c r="H25" s="6"/>
      <c r="I25" s="8"/>
      <c r="J25" s="5"/>
    </row>
    <row r="26" spans="1:10" ht="12">
      <c r="A26" s="5">
        <v>45</v>
      </c>
      <c r="B26" s="5" t="s">
        <v>49</v>
      </c>
      <c r="C26" s="6">
        <v>67378</v>
      </c>
      <c r="D26" s="6">
        <v>2940</v>
      </c>
      <c r="E26" s="6">
        <f>((D26/$G$8)/((C26/$G$7)/$K$6)*12.011*1.06)</f>
        <v>0.699978647392324</v>
      </c>
      <c r="F26" s="6"/>
      <c r="G26" s="5"/>
      <c r="H26" s="6"/>
      <c r="I26" s="5"/>
      <c r="J26" s="5"/>
    </row>
    <row r="27" spans="1:10" ht="12">
      <c r="A27" s="5"/>
      <c r="B27" s="5"/>
      <c r="C27" s="6"/>
      <c r="D27" s="6"/>
      <c r="E27" s="6"/>
      <c r="F27" s="6"/>
      <c r="G27" s="5"/>
      <c r="H27" s="6"/>
      <c r="I27" s="5"/>
      <c r="J27" s="5"/>
    </row>
    <row r="28" spans="1:10" ht="12">
      <c r="A28" s="5">
        <v>75</v>
      </c>
      <c r="B28" s="5" t="s">
        <v>50</v>
      </c>
      <c r="C28" s="6">
        <v>63266</v>
      </c>
      <c r="D28" s="6">
        <v>2138</v>
      </c>
      <c r="E28" s="6">
        <f>((D28/$G$8)/((C28/$G$7)/$K$7)*12.011*1.06)</f>
        <v>0.5442681011317294</v>
      </c>
      <c r="F28" s="6">
        <f>AVERAGE(E28:E30)</f>
        <v>0.5287946404156679</v>
      </c>
      <c r="G28" s="6">
        <f>STDEV(E28:E30)</f>
        <v>0.0182257009037728</v>
      </c>
      <c r="H28" s="6"/>
      <c r="I28" s="6"/>
      <c r="J28" s="5"/>
    </row>
    <row r="29" spans="1:10" ht="12">
      <c r="A29" s="5">
        <v>75</v>
      </c>
      <c r="B29" s="5" t="s">
        <v>51</v>
      </c>
      <c r="C29" s="6">
        <v>70475</v>
      </c>
      <c r="D29" s="6">
        <v>2226</v>
      </c>
      <c r="E29" s="6">
        <f>((D29/$G$8)/((C29/$G$7)/$K$7)*12.011*1.06)</f>
        <v>0.5087045629996453</v>
      </c>
      <c r="F29" s="6"/>
      <c r="G29" s="8">
        <f>(G28/F28)*100</f>
        <v>3.4466500812954872</v>
      </c>
      <c r="H29" s="6"/>
      <c r="I29" s="8"/>
      <c r="J29" s="5"/>
    </row>
    <row r="30" spans="1:10" ht="12">
      <c r="A30" s="5">
        <v>75</v>
      </c>
      <c r="B30" s="5" t="s">
        <v>52</v>
      </c>
      <c r="C30" s="6">
        <v>72404</v>
      </c>
      <c r="D30" s="6">
        <v>2398</v>
      </c>
      <c r="E30" s="6">
        <f>((D30/$G$8)/((C30/$G$7)/$K$7)*12.011*1.06)</f>
        <v>0.533411257115629</v>
      </c>
      <c r="F30" s="6"/>
      <c r="G30" s="5"/>
      <c r="H30" s="6"/>
      <c r="I30" s="5"/>
      <c r="J30" s="5"/>
    </row>
    <row r="31" spans="1:10" ht="12">
      <c r="A31" s="5"/>
      <c r="B31" s="5"/>
      <c r="C31" s="6"/>
      <c r="D31" s="6"/>
      <c r="E31" s="6"/>
      <c r="F31" s="6"/>
      <c r="G31" s="5"/>
      <c r="H31" s="6"/>
      <c r="I31" s="5"/>
      <c r="J31" s="5"/>
    </row>
    <row r="32" spans="1:10" ht="12">
      <c r="A32" s="5">
        <v>100</v>
      </c>
      <c r="B32" s="5" t="s">
        <v>53</v>
      </c>
      <c r="C32" s="17">
        <v>7490</v>
      </c>
      <c r="D32" s="6">
        <v>195</v>
      </c>
      <c r="E32" s="29">
        <f>((D32/300)/((C32/$G$7)/$K$8)*12.011*1.06)</f>
        <v>0.5618333673564753</v>
      </c>
      <c r="F32" s="6">
        <f>AVERAGE(E33:E34)</f>
        <v>0.3291958109557984</v>
      </c>
      <c r="G32" s="6">
        <f>STDEV(E33:E34)</f>
        <v>0.04666403156692083</v>
      </c>
      <c r="H32" s="18" t="s">
        <v>67</v>
      </c>
      <c r="I32" s="6"/>
      <c r="J32" s="5"/>
    </row>
    <row r="33" spans="1:10" ht="12">
      <c r="A33" s="5">
        <v>100</v>
      </c>
      <c r="B33" s="5" t="s">
        <v>54</v>
      </c>
      <c r="C33" s="6">
        <v>61473</v>
      </c>
      <c r="D33" s="6">
        <v>1125</v>
      </c>
      <c r="E33" s="6">
        <f>((D33/$G$8)/((C33/$G$7)/$K$8)*12.011*1.06)</f>
        <v>0.2961993577973257</v>
      </c>
      <c r="F33" s="6"/>
      <c r="G33" s="8">
        <f>(G32/F32)*100</f>
        <v>14.175159590103798</v>
      </c>
      <c r="H33" s="18"/>
      <c r="I33" s="8"/>
      <c r="J33" s="5"/>
    </row>
    <row r="34" spans="1:10" ht="12">
      <c r="A34" s="5">
        <v>100</v>
      </c>
      <c r="B34" s="5" t="s">
        <v>55</v>
      </c>
      <c r="C34" s="6">
        <v>39205</v>
      </c>
      <c r="D34" s="6">
        <v>658</v>
      </c>
      <c r="E34" s="17">
        <f>((D34/300)/((C34/$G$7)/$K$8)*12.011*1.06)</f>
        <v>0.36219226411427113</v>
      </c>
      <c r="F34" s="6"/>
      <c r="G34" s="5"/>
      <c r="H34" s="18" t="s">
        <v>67</v>
      </c>
      <c r="I34" s="5"/>
      <c r="J34" s="5"/>
    </row>
    <row r="35" spans="1:10" ht="12">
      <c r="A35" s="5"/>
      <c r="B35" s="5"/>
      <c r="C35" s="6"/>
      <c r="D35" s="6"/>
      <c r="E35" s="6"/>
      <c r="F35" s="6"/>
      <c r="G35" s="5"/>
      <c r="H35" s="6"/>
      <c r="I35" s="5"/>
      <c r="J35" s="5"/>
    </row>
    <row r="36" spans="1:18" ht="12">
      <c r="A36" s="5">
        <v>125</v>
      </c>
      <c r="B36" s="5" t="s">
        <v>56</v>
      </c>
      <c r="C36" s="6">
        <v>72851</v>
      </c>
      <c r="D36" s="6">
        <v>262</v>
      </c>
      <c r="E36" s="17">
        <f>((D36/$G$8)/((C36/$G$7)/$K$9)*12.011*1.06)</f>
        <v>0.05866575772810256</v>
      </c>
      <c r="F36" s="6">
        <f>AVERAGE(E36:E38)</f>
        <v>0.05964754386616796</v>
      </c>
      <c r="G36" s="6">
        <f>STDEV(E36:E38)</f>
        <v>0.0009737106448883645</v>
      </c>
      <c r="H36" s="6"/>
      <c r="I36" s="6"/>
      <c r="J36" s="5"/>
      <c r="R36" s="4"/>
    </row>
    <row r="37" spans="1:10" ht="12">
      <c r="A37" s="5">
        <v>125</v>
      </c>
      <c r="B37" s="5" t="s">
        <v>57</v>
      </c>
      <c r="C37" s="6">
        <v>75624</v>
      </c>
      <c r="D37" s="6">
        <v>281</v>
      </c>
      <c r="E37" s="6">
        <f>((D37/$G$8)/((C37/$G$7)/$K$9)*12.011*1.06)</f>
        <v>0.0606129729236089</v>
      </c>
      <c r="F37" s="6"/>
      <c r="G37" s="8">
        <f>(G36/F36)*100</f>
        <v>1.6324404690880363</v>
      </c>
      <c r="H37" s="6"/>
      <c r="I37" s="8"/>
      <c r="J37" s="5"/>
    </row>
    <row r="38" spans="1:19" ht="12">
      <c r="A38" s="5">
        <v>125</v>
      </c>
      <c r="B38" s="5" t="s">
        <v>58</v>
      </c>
      <c r="C38" s="6">
        <v>69445</v>
      </c>
      <c r="D38" s="6">
        <v>254</v>
      </c>
      <c r="E38" s="6">
        <f>((D38/$G$8)/((C38/$G$7)/$K$9)*12.011*1.06)</f>
        <v>0.05966390094679243</v>
      </c>
      <c r="F38" s="6"/>
      <c r="G38" s="5"/>
      <c r="H38" s="6"/>
      <c r="I38" s="5"/>
      <c r="J38" s="5"/>
      <c r="S38" s="4"/>
    </row>
    <row r="39" spans="1:10" ht="12">
      <c r="A39" s="5"/>
      <c r="B39" s="5"/>
      <c r="C39" s="6"/>
      <c r="D39" s="6"/>
      <c r="E39" s="5"/>
      <c r="H39" s="6"/>
      <c r="I39" s="5"/>
      <c r="J39" s="5"/>
    </row>
    <row r="40" spans="1:10" ht="12">
      <c r="A40" s="25" t="s">
        <v>61</v>
      </c>
      <c r="B40" s="25"/>
      <c r="C40" s="26">
        <v>50.42</v>
      </c>
      <c r="D40" s="26">
        <v>26.99</v>
      </c>
      <c r="E40" s="18"/>
      <c r="F40" s="16"/>
      <c r="G40" s="16"/>
      <c r="H40" s="5"/>
      <c r="I40" s="6"/>
      <c r="J40" s="5"/>
    </row>
    <row r="41" spans="1:10" ht="12">
      <c r="A41" s="5"/>
      <c r="B41" s="9"/>
      <c r="C41" s="16"/>
      <c r="D41" s="18"/>
      <c r="E41" s="20"/>
      <c r="H41" s="5"/>
      <c r="I41" s="8"/>
      <c r="J41" s="5"/>
    </row>
    <row r="42" spans="1:10" ht="12">
      <c r="A42" s="5"/>
      <c r="B42" s="5"/>
      <c r="C42" s="6"/>
      <c r="D42" s="6"/>
      <c r="E42" s="5"/>
      <c r="H42" s="5"/>
      <c r="I42" s="5"/>
      <c r="J42" s="5"/>
    </row>
    <row r="43" spans="1:10" ht="12">
      <c r="A43" s="4">
        <v>194</v>
      </c>
      <c r="H43" s="5"/>
      <c r="I43" s="5"/>
      <c r="J43" s="5"/>
    </row>
    <row r="44" spans="1:10" ht="12">
      <c r="A44" t="s">
        <v>33</v>
      </c>
      <c r="H44" s="5"/>
      <c r="I44" s="5"/>
      <c r="J44" s="5"/>
    </row>
    <row r="45" spans="1:10" ht="12">
      <c r="A45" t="s">
        <v>63</v>
      </c>
      <c r="H45" s="5"/>
      <c r="I45" s="5"/>
      <c r="J45" s="5"/>
    </row>
    <row r="46" spans="1:10" ht="12">
      <c r="A46">
        <v>0</v>
      </c>
      <c r="B46" s="6">
        <f>F16</f>
        <v>0.7695497500199332</v>
      </c>
      <c r="C46" s="6">
        <f>G16</f>
        <v>0.16502837231948997</v>
      </c>
      <c r="D46" s="10"/>
      <c r="E46" s="10"/>
      <c r="H46" s="5"/>
      <c r="I46" s="5"/>
      <c r="J46" s="5"/>
    </row>
    <row r="47" spans="1:10" ht="12">
      <c r="A47">
        <v>5</v>
      </c>
      <c r="B47" s="6">
        <f>F16</f>
        <v>0.7695497500199332</v>
      </c>
      <c r="C47" s="6">
        <f>G16</f>
        <v>0.16502837231948997</v>
      </c>
      <c r="D47" s="12">
        <f>(A47-A46)*((B46+B47)/2)</f>
        <v>3.847748750099666</v>
      </c>
      <c r="E47" s="12">
        <f aca="true" t="shared" si="0" ref="E47:E53">(A46-A47)*(A46-A47)*C47*C47</f>
        <v>0.6808590917605051</v>
      </c>
      <c r="H47" s="5"/>
      <c r="I47" s="5"/>
      <c r="J47" s="5"/>
    </row>
    <row r="48" spans="1:10" ht="12">
      <c r="A48">
        <v>25</v>
      </c>
      <c r="B48" s="6">
        <f>F20</f>
        <v>1.0346701117793724</v>
      </c>
      <c r="C48" s="6">
        <f>G20</f>
        <v>0.03978098225573469</v>
      </c>
      <c r="D48" s="12">
        <f aca="true" t="shared" si="1" ref="D48:D53">(A48-A47)*((B47+B48)/2)</f>
        <v>18.042198617993055</v>
      </c>
      <c r="E48" s="12">
        <f t="shared" si="0"/>
        <v>0.6330106196924313</v>
      </c>
      <c r="I48" s="5"/>
      <c r="J48" s="5"/>
    </row>
    <row r="49" spans="1:10" ht="12">
      <c r="A49">
        <v>45</v>
      </c>
      <c r="B49" s="6">
        <f>F24</f>
        <v>0.8457773054812673</v>
      </c>
      <c r="C49" s="6">
        <f>G24</f>
        <v>0.15475311952480925</v>
      </c>
      <c r="D49" s="12">
        <f t="shared" si="1"/>
        <v>18.804474172606398</v>
      </c>
      <c r="E49" s="12">
        <f t="shared" si="0"/>
        <v>9.579411201063959</v>
      </c>
      <c r="I49" s="5"/>
      <c r="J49" s="5"/>
    </row>
    <row r="50" spans="1:10" ht="12">
      <c r="A50">
        <v>75</v>
      </c>
      <c r="B50" s="6">
        <f>F28</f>
        <v>0.5287946404156679</v>
      </c>
      <c r="C50" s="6">
        <f>G28</f>
        <v>0.0182257009037728</v>
      </c>
      <c r="D50" s="12">
        <f t="shared" si="1"/>
        <v>20.618579188454028</v>
      </c>
      <c r="E50" s="12">
        <f t="shared" si="0"/>
        <v>0.2989585560904062</v>
      </c>
      <c r="I50" s="5"/>
      <c r="J50" s="5"/>
    </row>
    <row r="51" spans="1:8" ht="12">
      <c r="A51">
        <v>100</v>
      </c>
      <c r="B51" s="6">
        <f>F32</f>
        <v>0.3291958109557984</v>
      </c>
      <c r="C51" s="6">
        <f>G32</f>
        <v>0.04666403156692083</v>
      </c>
      <c r="D51" s="12">
        <f t="shared" si="1"/>
        <v>10.72488064214333</v>
      </c>
      <c r="E51" s="12">
        <f t="shared" si="0"/>
        <v>1.3609574012991148</v>
      </c>
      <c r="H51" s="6"/>
    </row>
    <row r="52" spans="1:8" ht="12">
      <c r="A52">
        <v>125</v>
      </c>
      <c r="B52" s="6">
        <f>F36</f>
        <v>0.05964754386616796</v>
      </c>
      <c r="C52" s="6">
        <f>G36</f>
        <v>0.0009737106448883645</v>
      </c>
      <c r="D52" s="12">
        <f t="shared" si="1"/>
        <v>4.860541935274579</v>
      </c>
      <c r="E52" s="12">
        <f t="shared" si="0"/>
        <v>0.0005925702624805717</v>
      </c>
      <c r="H52" s="6"/>
    </row>
    <row r="53" spans="1:8" ht="12">
      <c r="A53">
        <v>200</v>
      </c>
      <c r="B53" s="6">
        <v>0</v>
      </c>
      <c r="C53" s="6">
        <v>0</v>
      </c>
      <c r="D53" s="12">
        <f t="shared" si="1"/>
        <v>2.2367828949812987</v>
      </c>
      <c r="E53" s="12">
        <f t="shared" si="0"/>
        <v>0</v>
      </c>
      <c r="H53" s="6"/>
    </row>
    <row r="54" spans="2:9" ht="12">
      <c r="B54" s="8"/>
      <c r="C54" s="8"/>
      <c r="D54" s="12"/>
      <c r="E54" s="12"/>
      <c r="H54" s="6"/>
      <c r="I54" s="6"/>
    </row>
    <row r="55" spans="1:9" ht="12">
      <c r="A55" s="13" t="s">
        <v>7</v>
      </c>
      <c r="B55" s="14" t="s">
        <v>35</v>
      </c>
      <c r="C55" s="14"/>
      <c r="D55" s="10">
        <f>SUM(D46:D53)</f>
        <v>79.13520620155236</v>
      </c>
      <c r="E55" s="10">
        <f>SQRT(SUM(E46:E53))</f>
        <v>3.543132715573733</v>
      </c>
      <c r="H55" s="6"/>
      <c r="I55" s="6"/>
    </row>
    <row r="56" spans="1:9" ht="12">
      <c r="A56" s="13" t="s">
        <v>36</v>
      </c>
      <c r="B56" s="14"/>
      <c r="C56" s="14"/>
      <c r="D56" s="15">
        <f>SUM(D51:D53)</f>
        <v>17.822205472399208</v>
      </c>
      <c r="E56" s="15">
        <f>SQRT(SUM(E51:E53))</f>
        <v>1.1668547345585034</v>
      </c>
      <c r="H56" s="6"/>
      <c r="I56" s="6"/>
    </row>
    <row r="57" spans="1:9" ht="12">
      <c r="A57" s="13" t="s">
        <v>37</v>
      </c>
      <c r="B57" s="14"/>
      <c r="C57" s="14"/>
      <c r="D57" s="10">
        <f>SUM(D47:D50)</f>
        <v>61.313000729153146</v>
      </c>
      <c r="E57" s="10">
        <f>SQRT(SUM(E47:E50))</f>
        <v>3.34548045407641</v>
      </c>
      <c r="H57" s="6"/>
      <c r="I57" s="6"/>
    </row>
    <row r="58" spans="3:9" ht="12">
      <c r="C58" s="6"/>
      <c r="D58" s="6"/>
      <c r="H58" s="6"/>
      <c r="I58" s="6"/>
    </row>
    <row r="59" spans="3:9" ht="12">
      <c r="C59" s="6"/>
      <c r="D59" s="6"/>
      <c r="H59" s="6"/>
      <c r="I59" s="6"/>
    </row>
    <row r="60" ht="12">
      <c r="I60" s="6"/>
    </row>
    <row r="61" ht="12">
      <c r="I61" s="6"/>
    </row>
    <row r="62" spans="9:15" ht="12">
      <c r="I62" s="8"/>
      <c r="K62" s="13"/>
      <c r="L62" s="14"/>
      <c r="M62" s="14"/>
      <c r="N62" s="10"/>
      <c r="O62" s="10"/>
    </row>
  </sheetData>
  <sheetProtection/>
  <printOptions/>
  <pageMargins left="0.75" right="0.75" top="0.5" bottom="0.53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E1" sqref="E1"/>
    </sheetView>
  </sheetViews>
  <sheetFormatPr defaultColWidth="8.8515625" defaultRowHeight="12.75"/>
  <sheetData>
    <row r="1" spans="1:6" ht="16.5">
      <c r="A1" s="1" t="s">
        <v>65</v>
      </c>
      <c r="B1" s="1"/>
      <c r="C1" s="1"/>
      <c r="D1" s="1"/>
      <c r="E1" s="1" t="s">
        <v>66</v>
      </c>
      <c r="F1" s="1"/>
    </row>
    <row r="2" ht="12">
      <c r="F2" s="2"/>
    </row>
    <row r="3" spans="1:11" ht="15">
      <c r="A3" s="3" t="s">
        <v>0</v>
      </c>
      <c r="J3" t="s">
        <v>1</v>
      </c>
      <c r="K3" t="s">
        <v>2</v>
      </c>
    </row>
    <row r="4" spans="10:11" ht="12">
      <c r="J4">
        <v>5</v>
      </c>
      <c r="K4">
        <v>2010</v>
      </c>
    </row>
    <row r="5" spans="10:11" ht="12">
      <c r="J5">
        <v>25</v>
      </c>
      <c r="K5">
        <v>2011</v>
      </c>
    </row>
    <row r="6" spans="1:11" ht="12">
      <c r="A6" s="4"/>
      <c r="F6" t="s">
        <v>3</v>
      </c>
      <c r="J6">
        <v>45</v>
      </c>
      <c r="K6">
        <v>2016</v>
      </c>
    </row>
    <row r="7" spans="6:11" ht="12">
      <c r="F7" t="s">
        <v>4</v>
      </c>
      <c r="G7">
        <v>0.25</v>
      </c>
      <c r="J7">
        <v>75</v>
      </c>
      <c r="K7">
        <v>2024</v>
      </c>
    </row>
    <row r="8" spans="6:11" ht="12">
      <c r="F8" t="s">
        <v>5</v>
      </c>
      <c r="G8" s="16">
        <v>100</v>
      </c>
      <c r="J8">
        <v>100</v>
      </c>
      <c r="K8">
        <v>2034</v>
      </c>
    </row>
    <row r="9" spans="10:11" ht="12">
      <c r="J9">
        <v>125</v>
      </c>
      <c r="K9">
        <v>2050</v>
      </c>
    </row>
    <row r="10" spans="10:11" ht="12">
      <c r="J10">
        <v>150</v>
      </c>
      <c r="K10">
        <v>2070</v>
      </c>
    </row>
    <row r="11" spans="1:11" ht="12">
      <c r="A11" s="4" t="s">
        <v>64</v>
      </c>
      <c r="J11">
        <v>175</v>
      </c>
      <c r="K11">
        <v>2082</v>
      </c>
    </row>
    <row r="13" spans="1:7" ht="12">
      <c r="A13" s="7" t="s">
        <v>1</v>
      </c>
      <c r="B13" s="7" t="s">
        <v>6</v>
      </c>
      <c r="C13" s="7" t="s">
        <v>7</v>
      </c>
      <c r="D13" s="7" t="s">
        <v>8</v>
      </c>
      <c r="E13" s="7" t="s">
        <v>9</v>
      </c>
      <c r="F13" s="7" t="s">
        <v>10</v>
      </c>
      <c r="G13" s="7" t="s">
        <v>11</v>
      </c>
    </row>
    <row r="14" spans="1:8" ht="12">
      <c r="A14" s="7"/>
      <c r="B14" s="7"/>
      <c r="C14" s="7" t="s">
        <v>12</v>
      </c>
      <c r="D14" s="7" t="s">
        <v>12</v>
      </c>
      <c r="E14" s="7" t="s">
        <v>13</v>
      </c>
      <c r="F14" s="7" t="s">
        <v>13</v>
      </c>
      <c r="G14" s="7"/>
      <c r="H14" s="6"/>
    </row>
    <row r="15" spans="1:9" ht="12">
      <c r="A15" s="7" t="s">
        <v>14</v>
      </c>
      <c r="B15" s="5"/>
      <c r="C15" s="5"/>
      <c r="D15" s="5"/>
      <c r="E15" s="5"/>
      <c r="F15" s="5"/>
      <c r="G15" s="5"/>
      <c r="I15" s="5"/>
    </row>
    <row r="16" spans="1:8" ht="12">
      <c r="A16" s="5">
        <v>5</v>
      </c>
      <c r="B16" s="5" t="s">
        <v>41</v>
      </c>
      <c r="C16" s="6">
        <v>72699</v>
      </c>
      <c r="D16" s="6">
        <v>3373</v>
      </c>
      <c r="E16" s="6">
        <f>((D16/$G$8)/((C16/$G$7)/$K$4)*12.011*1.06)</f>
        <v>2.9683082728717034</v>
      </c>
      <c r="F16" s="6">
        <f>AVERAGE(E16:E18)</f>
        <v>2.939981097537448</v>
      </c>
      <c r="G16" s="6">
        <f>STDEV(E16:E18)</f>
        <v>0.25877068269617026</v>
      </c>
      <c r="H16" s="7"/>
    </row>
    <row r="17" spans="1:9" ht="12">
      <c r="A17" s="5">
        <v>5</v>
      </c>
      <c r="B17" s="5" t="s">
        <v>42</v>
      </c>
      <c r="C17" s="6">
        <v>64571</v>
      </c>
      <c r="D17" s="6">
        <v>3213</v>
      </c>
      <c r="E17" s="17">
        <f>((D17/$G$8)/((C17/$G$7)/$K$4)*12.011*1.06)</f>
        <v>3.183422720563412</v>
      </c>
      <c r="F17" s="6"/>
      <c r="G17" s="8">
        <f>(G16/F16)*100</f>
        <v>8.801780491477265</v>
      </c>
      <c r="H17" s="7"/>
      <c r="I17" s="7"/>
    </row>
    <row r="18" spans="1:9" ht="12">
      <c r="A18" s="5">
        <v>5</v>
      </c>
      <c r="B18" s="5" t="s">
        <v>43</v>
      </c>
      <c r="C18" s="6">
        <v>74018</v>
      </c>
      <c r="D18" s="6">
        <v>3087</v>
      </c>
      <c r="E18" s="6">
        <f>((D18/$G$8)/((C18/$G$7)/$K$4)*12.011*1.06)</f>
        <v>2.6682122991772275</v>
      </c>
      <c r="F18" s="6"/>
      <c r="G18" s="5"/>
      <c r="H18" s="5"/>
      <c r="I18" s="7"/>
    </row>
    <row r="19" spans="1:10" ht="12">
      <c r="A19" s="5"/>
      <c r="B19" s="5"/>
      <c r="C19" s="6"/>
      <c r="D19" s="6"/>
      <c r="E19" s="6"/>
      <c r="F19" s="6"/>
      <c r="G19" s="5"/>
      <c r="H19" s="6"/>
      <c r="I19" s="5"/>
      <c r="J19" s="5"/>
    </row>
    <row r="20" spans="1:18" ht="12">
      <c r="A20" s="5">
        <v>25</v>
      </c>
      <c r="B20" s="5" t="s">
        <v>44</v>
      </c>
      <c r="C20" s="6">
        <v>62829</v>
      </c>
      <c r="D20" s="6">
        <v>3446</v>
      </c>
      <c r="E20" s="17">
        <f>((D20/$G$8)/((C20/$G$7)/$K$5)*12.011*1.06)</f>
        <v>3.510688019225199</v>
      </c>
      <c r="F20" s="6">
        <f>AVERAGE(E20:E22)</f>
        <v>3.229007059084863</v>
      </c>
      <c r="G20" s="6">
        <f>STDEV(E20:E22)</f>
        <v>0.24415807282642357</v>
      </c>
      <c r="H20" s="6"/>
      <c r="I20" s="6"/>
      <c r="J20" s="5"/>
      <c r="R20" s="4"/>
    </row>
    <row r="21" spans="1:10" ht="12">
      <c r="A21" s="5">
        <v>25</v>
      </c>
      <c r="B21" s="5" t="s">
        <v>45</v>
      </c>
      <c r="C21" s="6">
        <v>65260</v>
      </c>
      <c r="D21" s="6">
        <v>3159</v>
      </c>
      <c r="E21" s="6">
        <f>((D21/$G$8)/((C21/$G$7)/$K$5)*12.011*1.06)</f>
        <v>3.0984155812649403</v>
      </c>
      <c r="F21" s="6"/>
      <c r="G21" s="8">
        <f>(G20/F20)*100</f>
        <v>7.561397926941068</v>
      </c>
      <c r="H21" s="6"/>
      <c r="I21" s="8"/>
      <c r="J21" s="5"/>
    </row>
    <row r="22" spans="1:10" ht="12">
      <c r="A22" s="5">
        <v>25</v>
      </c>
      <c r="B22" s="5" t="s">
        <v>46</v>
      </c>
      <c r="C22" s="6">
        <v>65757</v>
      </c>
      <c r="D22" s="6">
        <v>3162</v>
      </c>
      <c r="E22" s="6">
        <f>((D22/$G$8)/((C22/$G$7)/$K$5)*12.011*1.06)</f>
        <v>3.077917576764451</v>
      </c>
      <c r="F22" s="6"/>
      <c r="G22" s="5"/>
      <c r="H22" s="6"/>
      <c r="I22" s="5"/>
      <c r="J22" s="5"/>
    </row>
    <row r="23" spans="1:10" ht="12">
      <c r="A23" s="5"/>
      <c r="B23" s="5"/>
      <c r="C23" s="6"/>
      <c r="D23" s="6"/>
      <c r="E23" s="6"/>
      <c r="F23" s="6"/>
      <c r="G23" s="5"/>
      <c r="H23" s="6"/>
      <c r="I23" s="5"/>
      <c r="J23" s="5"/>
    </row>
    <row r="24" spans="1:10" ht="12">
      <c r="A24" s="5">
        <v>45</v>
      </c>
      <c r="B24" s="5" t="s">
        <v>47</v>
      </c>
      <c r="C24" s="6">
        <v>63792</v>
      </c>
      <c r="D24" s="6">
        <v>2486</v>
      </c>
      <c r="E24" s="6">
        <f>((D24/$G$8)/((C24/$G$7)/$K$6)*12.011*1.06)</f>
        <v>2.5006359742663657</v>
      </c>
      <c r="F24" s="6">
        <f>AVERAGE(E24:E26)</f>
        <v>2.6654453956434</v>
      </c>
      <c r="G24" s="6">
        <f>STDEV(E24:E26)</f>
        <v>0.1525918811100803</v>
      </c>
      <c r="H24" s="6"/>
      <c r="I24" s="6"/>
      <c r="J24" s="5"/>
    </row>
    <row r="25" spans="1:10" ht="12">
      <c r="A25" s="5">
        <v>45</v>
      </c>
      <c r="B25" s="5" t="s">
        <v>48</v>
      </c>
      <c r="C25" s="6">
        <v>66338</v>
      </c>
      <c r="D25" s="6">
        <v>2785</v>
      </c>
      <c r="E25" s="6">
        <f>((D25/$G$8)/((C25/$G$7)/$K$6)*12.011*1.06)</f>
        <v>2.69388091929211</v>
      </c>
      <c r="F25" s="6"/>
      <c r="G25" s="8">
        <f>(G24/F24)*100</f>
        <v>5.7248173742177455</v>
      </c>
      <c r="H25" s="6"/>
      <c r="I25" s="8"/>
      <c r="J25" s="5"/>
    </row>
    <row r="26" spans="1:10" ht="12">
      <c r="A26" s="5">
        <v>45</v>
      </c>
      <c r="B26" s="5" t="s">
        <v>49</v>
      </c>
      <c r="C26" s="6">
        <v>67378</v>
      </c>
      <c r="D26" s="6">
        <v>2942</v>
      </c>
      <c r="E26" s="17">
        <f>((D26/$G$8)/((C26/$G$7)/$K$6)*12.011*1.06)</f>
        <v>2.8018192933717243</v>
      </c>
      <c r="F26" s="6"/>
      <c r="G26" s="5"/>
      <c r="H26" s="6"/>
      <c r="I26" s="5"/>
      <c r="J26" s="5"/>
    </row>
    <row r="27" spans="1:10" ht="12">
      <c r="A27" s="5"/>
      <c r="B27" s="5"/>
      <c r="C27" s="6"/>
      <c r="D27" s="6"/>
      <c r="E27" s="6"/>
      <c r="F27" s="6"/>
      <c r="G27" s="5"/>
      <c r="H27" s="6"/>
      <c r="I27" s="5"/>
      <c r="J27" s="5"/>
    </row>
    <row r="28" spans="1:10" ht="12">
      <c r="A28" s="5">
        <v>75</v>
      </c>
      <c r="B28" s="5" t="s">
        <v>50</v>
      </c>
      <c r="C28" s="6">
        <v>63266</v>
      </c>
      <c r="D28" s="6">
        <v>2339</v>
      </c>
      <c r="E28" s="6">
        <f>((D28/$G$8)/((C28/$G$7)/$K$7)*12.011*1.06)</f>
        <v>2.381745722258401</v>
      </c>
      <c r="F28" s="6">
        <f>AVERAGE(E28:E30)</f>
        <v>1.9951625157103479</v>
      </c>
      <c r="G28" s="6">
        <f>STDEV(E28:E30)</f>
        <v>0.3468460608681117</v>
      </c>
      <c r="H28" s="6"/>
      <c r="I28" s="6"/>
      <c r="J28" s="5"/>
    </row>
    <row r="29" spans="1:10" ht="12">
      <c r="A29" s="5">
        <v>75</v>
      </c>
      <c r="B29" s="5" t="s">
        <v>51</v>
      </c>
      <c r="C29" s="6">
        <v>70475</v>
      </c>
      <c r="D29" s="6">
        <v>1872</v>
      </c>
      <c r="E29" s="6">
        <f>((D29/$G$8)/((C29/$G$7)/$K$7)*12.011*1.06)</f>
        <v>1.7112218183923373</v>
      </c>
      <c r="F29" s="6"/>
      <c r="G29" s="8">
        <f>(G28/F28)*100</f>
        <v>17.38435130657125</v>
      </c>
      <c r="H29" s="6"/>
      <c r="I29" s="8"/>
      <c r="J29" s="5"/>
    </row>
    <row r="30" spans="1:10" ht="12">
      <c r="A30" s="5">
        <v>75</v>
      </c>
      <c r="B30" s="5" t="s">
        <v>52</v>
      </c>
      <c r="C30" s="6">
        <v>72404</v>
      </c>
      <c r="D30" s="6">
        <v>2127</v>
      </c>
      <c r="E30" s="6">
        <f>((D30/$G$8)/((C30/$G$7)/$K$7)*12.011*1.06)</f>
        <v>1.892520006480305</v>
      </c>
      <c r="F30" s="6"/>
      <c r="G30" s="5"/>
      <c r="H30" s="6"/>
      <c r="I30" s="5"/>
      <c r="J30" s="5"/>
    </row>
    <row r="31" spans="1:10" ht="12">
      <c r="A31" s="5"/>
      <c r="B31" s="5"/>
      <c r="C31" s="6"/>
      <c r="D31" s="6"/>
      <c r="E31" s="6"/>
      <c r="F31" s="6"/>
      <c r="G31" s="5"/>
      <c r="H31" s="6"/>
      <c r="I31" s="5"/>
      <c r="J31" s="5"/>
    </row>
    <row r="32" spans="1:10" ht="12">
      <c r="A32" s="5">
        <v>100</v>
      </c>
      <c r="B32" s="5" t="s">
        <v>53</v>
      </c>
      <c r="C32" s="27">
        <v>7490</v>
      </c>
      <c r="D32" s="6">
        <v>282</v>
      </c>
      <c r="E32" s="6">
        <f>((D32/$G$8)/((C32/$G$7)/$K$8)*12.011*1.06)</f>
        <v>2.4374924553004003</v>
      </c>
      <c r="F32" s="6">
        <f>AVERAGE(E32:E34)</f>
        <v>2.5003611401386467</v>
      </c>
      <c r="G32" s="6">
        <f>STDEV(E32:E34)</f>
        <v>0.33931439326942336</v>
      </c>
      <c r="H32" s="6"/>
      <c r="I32" s="6"/>
      <c r="J32" s="5"/>
    </row>
    <row r="33" spans="1:10" ht="12">
      <c r="A33" s="5">
        <v>100</v>
      </c>
      <c r="B33" s="5" t="s">
        <v>54</v>
      </c>
      <c r="C33" s="6">
        <v>61473</v>
      </c>
      <c r="D33" s="6">
        <v>2086</v>
      </c>
      <c r="E33" s="6">
        <f>((D33/$G$8)/((C33/$G$7)/$K$8)*12.011*1.06)</f>
        <v>2.1968777257430094</v>
      </c>
      <c r="F33" s="6"/>
      <c r="G33" s="8">
        <f>(G32/F32)*100</f>
        <v>13.570615373209973</v>
      </c>
      <c r="H33" s="6"/>
      <c r="I33" s="8"/>
      <c r="J33" s="5"/>
    </row>
    <row r="34" spans="1:10" ht="12">
      <c r="A34" s="5">
        <v>100</v>
      </c>
      <c r="B34" s="5" t="s">
        <v>55</v>
      </c>
      <c r="C34" s="6">
        <v>39205</v>
      </c>
      <c r="D34" s="6">
        <v>1736</v>
      </c>
      <c r="E34" s="17">
        <f>((D34/$G$8)/((C34/$G$7)/$K$8)*12.011*1.06)</f>
        <v>2.866713239372529</v>
      </c>
      <c r="F34" s="6"/>
      <c r="G34" s="5"/>
      <c r="H34" s="6"/>
      <c r="I34" s="5"/>
      <c r="J34" s="5"/>
    </row>
    <row r="35" spans="1:10" ht="12">
      <c r="A35" s="5"/>
      <c r="B35" s="5"/>
      <c r="C35" s="6"/>
      <c r="D35" s="6"/>
      <c r="E35" s="6"/>
      <c r="F35" s="6"/>
      <c r="G35" s="5"/>
      <c r="H35" s="6"/>
      <c r="I35" s="5"/>
      <c r="J35" s="5"/>
    </row>
    <row r="36" spans="1:18" ht="12">
      <c r="A36" s="5">
        <v>125</v>
      </c>
      <c r="B36" s="5" t="s">
        <v>56</v>
      </c>
      <c r="C36" s="6">
        <v>72851</v>
      </c>
      <c r="D36" s="6">
        <v>754</v>
      </c>
      <c r="E36" s="6">
        <f>((D36/$G$8)/((C36/$G$7)/$K$9)*12.011*1.06)</f>
        <v>0.6753279591906768</v>
      </c>
      <c r="F36" s="6">
        <f>AVERAGE(E36:E38)</f>
        <v>0.6500278595234846</v>
      </c>
      <c r="G36" s="6">
        <f>STDEV(E36:E38)</f>
        <v>0.05644035576530192</v>
      </c>
      <c r="H36" s="6"/>
      <c r="I36" s="6"/>
      <c r="J36" s="5"/>
      <c r="R36" s="4"/>
    </row>
    <row r="37" spans="1:10" ht="12">
      <c r="A37" s="5">
        <v>125</v>
      </c>
      <c r="B37" s="5" t="s">
        <v>57</v>
      </c>
      <c r="C37" s="6">
        <v>75624</v>
      </c>
      <c r="D37" s="6">
        <v>799</v>
      </c>
      <c r="E37" s="6">
        <f>((D37/$G$8)/((C37/$G$7)/$K$9)*12.011*1.06)</f>
        <v>0.6893916778073098</v>
      </c>
      <c r="F37" s="6"/>
      <c r="G37" s="8">
        <f>(G36/F36)*100</f>
        <v>8.682759506135106</v>
      </c>
      <c r="H37" s="6"/>
      <c r="I37" s="8"/>
      <c r="J37" s="5"/>
    </row>
    <row r="38" spans="1:19" ht="12">
      <c r="A38" s="5">
        <v>125</v>
      </c>
      <c r="B38" s="5" t="s">
        <v>58</v>
      </c>
      <c r="C38" s="6">
        <v>69445</v>
      </c>
      <c r="D38" s="6">
        <v>623</v>
      </c>
      <c r="E38" s="6">
        <f>((D38/$G$8)/((C38/$G$7)/$K$9)*12.011*1.06)</f>
        <v>0.5853639415724675</v>
      </c>
      <c r="F38" s="6"/>
      <c r="G38" s="5"/>
      <c r="H38" s="6"/>
      <c r="I38" s="5"/>
      <c r="J38" s="5"/>
      <c r="S38" s="4"/>
    </row>
    <row r="39" spans="1:10" ht="12">
      <c r="A39" s="5"/>
      <c r="B39" s="5"/>
      <c r="C39" s="6"/>
      <c r="E39" s="6"/>
      <c r="F39" s="6"/>
      <c r="G39" s="5"/>
      <c r="H39" s="6"/>
      <c r="I39" s="5"/>
      <c r="J39" s="5"/>
    </row>
    <row r="40" spans="1:10" ht="12">
      <c r="A40" s="22" t="s">
        <v>60</v>
      </c>
      <c r="B40" s="23"/>
      <c r="C40" s="24">
        <v>50.42</v>
      </c>
      <c r="D40" s="24">
        <v>36.84</v>
      </c>
      <c r="E40" s="18"/>
      <c r="F40" s="6"/>
      <c r="G40" s="5"/>
      <c r="H40" s="6"/>
      <c r="I40" s="6"/>
      <c r="J40" s="5"/>
    </row>
    <row r="41" spans="1:10" ht="12">
      <c r="A41" s="5"/>
      <c r="B41" s="9"/>
      <c r="C41" s="16"/>
      <c r="D41" s="18"/>
      <c r="E41" s="20"/>
      <c r="F41" s="16"/>
      <c r="G41" s="16"/>
      <c r="H41" s="6"/>
      <c r="I41" s="8"/>
      <c r="J41" s="5"/>
    </row>
    <row r="42" spans="1:10" ht="12">
      <c r="A42" s="5"/>
      <c r="B42" s="5"/>
      <c r="C42" s="5"/>
      <c r="D42" s="5"/>
      <c r="F42" s="6"/>
      <c r="G42" s="6"/>
      <c r="H42" s="5"/>
      <c r="I42" s="5"/>
      <c r="J42" s="5"/>
    </row>
    <row r="43" spans="1:15" ht="12">
      <c r="A43" s="5"/>
      <c r="B43" s="4">
        <v>194</v>
      </c>
      <c r="G43" s="6"/>
      <c r="H43" s="5"/>
      <c r="I43" s="5"/>
      <c r="J43" s="5"/>
      <c r="K43" s="5"/>
      <c r="L43" s="5"/>
      <c r="M43" s="6"/>
      <c r="N43" s="6"/>
      <c r="O43" s="5"/>
    </row>
    <row r="44" spans="1:15" ht="12">
      <c r="A44" s="5"/>
      <c r="B44" t="s">
        <v>33</v>
      </c>
      <c r="G44" s="6"/>
      <c r="H44" s="5"/>
      <c r="I44" s="5"/>
      <c r="J44" s="5"/>
      <c r="K44" s="5"/>
      <c r="L44" s="5"/>
      <c r="M44" s="6"/>
      <c r="N44" s="6"/>
      <c r="O44" s="6"/>
    </row>
    <row r="45" spans="1:15" ht="12">
      <c r="A45" s="5"/>
      <c r="B45" t="s">
        <v>34</v>
      </c>
      <c r="G45" s="6"/>
      <c r="H45" s="5"/>
      <c r="I45" s="5"/>
      <c r="J45" s="5"/>
      <c r="K45" s="5"/>
      <c r="L45" s="5"/>
      <c r="M45" s="6"/>
      <c r="N45" s="6"/>
      <c r="O45" s="8"/>
    </row>
    <row r="46" spans="1:15" ht="12">
      <c r="A46" s="5"/>
      <c r="B46">
        <v>0</v>
      </c>
      <c r="C46" s="6">
        <f>F16</f>
        <v>2.939981097537448</v>
      </c>
      <c r="D46" s="6">
        <f>G16</f>
        <v>0.25877068269617026</v>
      </c>
      <c r="E46" s="10"/>
      <c r="F46" s="10"/>
      <c r="G46" s="6"/>
      <c r="H46" s="5"/>
      <c r="I46" s="5"/>
      <c r="J46" s="5"/>
      <c r="K46" s="5"/>
      <c r="L46" s="5"/>
      <c r="M46" s="6"/>
      <c r="N46" s="6"/>
      <c r="O46" s="5"/>
    </row>
    <row r="47" spans="1:10" ht="12">
      <c r="A47" s="5"/>
      <c r="B47">
        <v>5</v>
      </c>
      <c r="C47" s="6">
        <f>F16</f>
        <v>2.939981097537448</v>
      </c>
      <c r="D47" s="6">
        <f>G16</f>
        <v>0.25877068269617026</v>
      </c>
      <c r="E47" s="12">
        <f aca="true" t="shared" si="0" ref="E47:E53">(B47-B46)*((C46+C47)/2)</f>
        <v>14.69990548768724</v>
      </c>
      <c r="F47" s="12">
        <f>(B46-B47)*(B46-B47)*D47*D47</f>
        <v>1.6740566555760508</v>
      </c>
      <c r="G47" s="6"/>
      <c r="H47" s="5"/>
      <c r="I47" s="5"/>
      <c r="J47" s="5"/>
    </row>
    <row r="48" spans="1:10" ht="12">
      <c r="A48" s="5"/>
      <c r="B48">
        <v>25</v>
      </c>
      <c r="C48" s="6">
        <f>F20</f>
        <v>3.229007059084863</v>
      </c>
      <c r="D48" s="6">
        <f>G20</f>
        <v>0.24415807282642357</v>
      </c>
      <c r="E48" s="12">
        <f t="shared" si="0"/>
        <v>61.68988156622311</v>
      </c>
      <c r="F48" s="12">
        <f aca="true" t="shared" si="1" ref="F48:F53">(B47-B48)*(B47-B48)*D48*D48</f>
        <v>23.845265810525262</v>
      </c>
      <c r="G48" s="6"/>
      <c r="H48" s="5"/>
      <c r="I48" s="5"/>
      <c r="J48" s="5"/>
    </row>
    <row r="49" spans="2:10" ht="12">
      <c r="B49">
        <v>45</v>
      </c>
      <c r="C49" s="6">
        <f>F24</f>
        <v>2.6654453956434</v>
      </c>
      <c r="D49" s="6">
        <f>G24</f>
        <v>0.1525918811100803</v>
      </c>
      <c r="E49" s="12">
        <f t="shared" si="0"/>
        <v>58.94452454728263</v>
      </c>
      <c r="F49" s="12">
        <f t="shared" si="1"/>
        <v>9.313712872285151</v>
      </c>
      <c r="G49" s="8"/>
      <c r="H49" s="5"/>
      <c r="I49" s="5"/>
      <c r="J49" s="5"/>
    </row>
    <row r="50" spans="2:10" ht="12">
      <c r="B50">
        <v>75</v>
      </c>
      <c r="C50" s="6">
        <f>F28</f>
        <v>1.9951625157103479</v>
      </c>
      <c r="D50" s="6">
        <f>G28</f>
        <v>0.3468460608681117</v>
      </c>
      <c r="E50" s="12">
        <f t="shared" si="0"/>
        <v>69.90911867030621</v>
      </c>
      <c r="F50" s="12">
        <f t="shared" si="1"/>
        <v>108.27197094575328</v>
      </c>
      <c r="G50" s="8"/>
      <c r="I50" s="5"/>
      <c r="J50" s="5"/>
    </row>
    <row r="51" spans="2:7" ht="12">
      <c r="B51">
        <v>100</v>
      </c>
      <c r="C51" s="6">
        <f>F32</f>
        <v>2.5003611401386467</v>
      </c>
      <c r="D51" s="6">
        <f>G32</f>
        <v>0.33931439326942336</v>
      </c>
      <c r="E51" s="12">
        <f t="shared" si="0"/>
        <v>56.19404569811244</v>
      </c>
      <c r="F51" s="12">
        <f t="shared" si="1"/>
        <v>71.95891092487307</v>
      </c>
      <c r="G51" s="8"/>
    </row>
    <row r="52" spans="2:7" ht="12">
      <c r="B52">
        <v>125</v>
      </c>
      <c r="C52" s="6">
        <f>F36</f>
        <v>0.6500278595234846</v>
      </c>
      <c r="D52" s="6">
        <f>G36</f>
        <v>0.05644035576530192</v>
      </c>
      <c r="E52" s="12">
        <f t="shared" si="0"/>
        <v>39.37986249577664</v>
      </c>
      <c r="F52" s="12">
        <f t="shared" si="1"/>
        <v>1.990946099321156</v>
      </c>
      <c r="G52" s="8"/>
    </row>
    <row r="53" spans="2:8" ht="12">
      <c r="B53">
        <v>200</v>
      </c>
      <c r="C53" s="6">
        <v>0</v>
      </c>
      <c r="D53" s="6">
        <v>0</v>
      </c>
      <c r="E53" s="12">
        <f t="shared" si="0"/>
        <v>24.376044732130673</v>
      </c>
      <c r="F53" s="12">
        <f t="shared" si="1"/>
        <v>0</v>
      </c>
      <c r="G53" s="8"/>
      <c r="H53" s="6"/>
    </row>
    <row r="54" spans="3:9" ht="12">
      <c r="C54" s="8"/>
      <c r="D54" s="8"/>
      <c r="E54" s="12"/>
      <c r="F54" s="12"/>
      <c r="G54" s="8"/>
      <c r="H54" s="6"/>
      <c r="I54" s="6"/>
    </row>
    <row r="55" spans="2:9" ht="12">
      <c r="B55" s="13" t="s">
        <v>7</v>
      </c>
      <c r="C55" s="14" t="s">
        <v>35</v>
      </c>
      <c r="D55" s="14"/>
      <c r="E55" s="10">
        <f>SUM(E46:E53)</f>
        <v>325.1933831975189</v>
      </c>
      <c r="F55" s="10">
        <f>SQRT(SUM(F46:F53))</f>
        <v>14.73278192699308</v>
      </c>
      <c r="H55" s="6"/>
      <c r="I55" s="6"/>
    </row>
    <row r="56" spans="2:9" ht="12">
      <c r="B56" s="13" t="s">
        <v>36</v>
      </c>
      <c r="C56" s="14"/>
      <c r="D56" s="14"/>
      <c r="E56" s="15">
        <f>SUM(E51:E53)</f>
        <v>119.94995292601976</v>
      </c>
      <c r="F56" s="15">
        <f>SQRT(SUM(F51:F53))</f>
        <v>8.59941027188459</v>
      </c>
      <c r="H56" s="6"/>
      <c r="I56" s="6"/>
    </row>
    <row r="57" spans="2:9" ht="12">
      <c r="B57" s="13" t="s">
        <v>37</v>
      </c>
      <c r="C57" s="14"/>
      <c r="D57" s="14"/>
      <c r="E57" s="10">
        <f>SUM(E47:E50)</f>
        <v>205.2434302714992</v>
      </c>
      <c r="F57" s="10">
        <f>SQRT(SUM(F47:F50))</f>
        <v>11.962650470700034</v>
      </c>
      <c r="H57" s="6"/>
      <c r="I57" s="6"/>
    </row>
    <row r="58" spans="3:9" ht="12">
      <c r="C58" s="6"/>
      <c r="D58" s="6"/>
      <c r="H58" s="6"/>
      <c r="I58" s="6"/>
    </row>
    <row r="59" spans="3:9" ht="12">
      <c r="C59" s="6"/>
      <c r="D59" s="6"/>
      <c r="H59" s="6"/>
      <c r="I59" s="6"/>
    </row>
    <row r="60" spans="3:9" ht="12">
      <c r="C60" s="6"/>
      <c r="D60" s="6"/>
      <c r="H60" s="6"/>
      <c r="I60" s="6"/>
    </row>
    <row r="61" spans="8:9" ht="12">
      <c r="H61" s="6"/>
      <c r="I61" s="6"/>
    </row>
    <row r="62" spans="9:15" ht="12">
      <c r="I62" s="8"/>
      <c r="K62" s="13"/>
      <c r="L62" s="14"/>
      <c r="M62" s="14"/>
      <c r="N62" s="10"/>
      <c r="O62" s="10"/>
    </row>
  </sheetData>
  <sheetProtection/>
  <printOptions/>
  <pageMargins left="0.75" right="0.75" top="0.52" bottom="0.52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4:C10"/>
  <sheetViews>
    <sheetView workbookViewId="0" topLeftCell="A10">
      <selection activeCell="B44" sqref="B44"/>
    </sheetView>
  </sheetViews>
  <sheetFormatPr defaultColWidth="8.8515625" defaultRowHeight="12.75"/>
  <sheetData>
    <row r="4" spans="1:3" ht="12">
      <c r="A4">
        <v>5</v>
      </c>
      <c r="B4" s="6">
        <f>GFF!G20</f>
        <v>6.990441219902479</v>
      </c>
      <c r="C4" s="6">
        <f>GFF!H20</f>
        <v>0.17406778503757553</v>
      </c>
    </row>
    <row r="5" spans="1:3" ht="12">
      <c r="A5">
        <v>25</v>
      </c>
      <c r="B5" s="6">
        <f>GFF!G24</f>
        <v>6.903221471957385</v>
      </c>
      <c r="C5" s="6">
        <f>GFF!H24</f>
        <v>0.6921667161476818</v>
      </c>
    </row>
    <row r="6" spans="1:3" ht="12">
      <c r="A6">
        <v>45</v>
      </c>
      <c r="B6" s="6">
        <f>GFF!G28</f>
        <v>6.31224785131061</v>
      </c>
      <c r="C6" s="6">
        <f>GFF!H28</f>
        <v>0.2160427226013224</v>
      </c>
    </row>
    <row r="7" spans="1:3" ht="12">
      <c r="A7">
        <v>75</v>
      </c>
      <c r="B7" s="6">
        <f>GFF!G32</f>
        <v>3.9525422405243305</v>
      </c>
      <c r="C7" s="6">
        <f>GFF!H32</f>
        <v>0.2260182310727626</v>
      </c>
    </row>
    <row r="8" spans="1:3" ht="12">
      <c r="A8">
        <v>100</v>
      </c>
      <c r="B8" s="6">
        <f>GFF!G36</f>
        <v>3.7297677826782185</v>
      </c>
      <c r="C8" s="6">
        <f>GFF!H36</f>
        <v>0.281268701535957</v>
      </c>
    </row>
    <row r="9" spans="1:3" ht="12">
      <c r="A9">
        <v>125</v>
      </c>
      <c r="B9" s="6">
        <f>GFF!G40</f>
        <v>0.8215617508642659</v>
      </c>
      <c r="C9" s="6">
        <f>GFF!H40</f>
        <v>0.16121239880262278</v>
      </c>
    </row>
    <row r="10" spans="1:3" ht="12">
      <c r="A10">
        <v>200</v>
      </c>
      <c r="B10" s="6">
        <f>GFF!G44</f>
        <v>0</v>
      </c>
      <c r="C10" s="6">
        <v>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0"/>
  <sheetViews>
    <sheetView workbookViewId="0" topLeftCell="A10">
      <selection activeCell="S29" sqref="S29"/>
    </sheetView>
  </sheetViews>
  <sheetFormatPr defaultColWidth="8.8515625" defaultRowHeight="12.75"/>
  <sheetData>
    <row r="3" spans="2:11" ht="12">
      <c r="B3" t="s">
        <v>38</v>
      </c>
      <c r="E3" t="s">
        <v>39</v>
      </c>
      <c r="I3" t="s">
        <v>40</v>
      </c>
      <c r="K3" t="s">
        <v>59</v>
      </c>
    </row>
    <row r="4" spans="1:11" ht="12">
      <c r="A4">
        <v>5</v>
      </c>
      <c r="B4" s="6">
        <f>'0.2 µm'!C47</f>
        <v>2.939981097537448</v>
      </c>
      <c r="C4" s="6">
        <f>'0.2 µm'!D47</f>
        <v>0.25877068269617026</v>
      </c>
      <c r="D4" s="6"/>
      <c r="E4" s="11">
        <f>'2 µm'!B47</f>
        <v>0.7695497500199332</v>
      </c>
      <c r="F4" s="11">
        <f>'2 µm'!C47</f>
        <v>0.16502837231948997</v>
      </c>
      <c r="H4" s="11">
        <f>'10 µm'!B47</f>
        <v>0.3194769750821143</v>
      </c>
      <c r="I4" s="11">
        <f>'10 µm'!C47</f>
        <v>0.06099985418677445</v>
      </c>
      <c r="K4" s="11">
        <f>SUM(B4,E4,H4)</f>
        <v>4.029007822639495</v>
      </c>
    </row>
    <row r="5" spans="1:11" ht="12">
      <c r="A5">
        <v>25</v>
      </c>
      <c r="B5" s="6">
        <f>'0.2 µm'!C48</f>
        <v>3.229007059084863</v>
      </c>
      <c r="C5" s="6">
        <f>'0.2 µm'!D48</f>
        <v>0.24415807282642357</v>
      </c>
      <c r="D5" s="6"/>
      <c r="E5" s="11">
        <f>'2 µm'!B48</f>
        <v>1.0346701117793724</v>
      </c>
      <c r="F5" s="11">
        <f>'2 µm'!C48</f>
        <v>0.03978098225573469</v>
      </c>
      <c r="H5" s="11">
        <f>'10 µm'!B48</f>
        <v>0.34901704863058586</v>
      </c>
      <c r="I5" s="11">
        <f>'10 µm'!C48</f>
        <v>0.06472717670378735</v>
      </c>
      <c r="K5" s="11">
        <f aca="true" t="shared" si="0" ref="K5:K10">SUM(B5,E5,H5)</f>
        <v>4.612694219494821</v>
      </c>
    </row>
    <row r="6" spans="1:11" ht="12">
      <c r="A6">
        <v>45</v>
      </c>
      <c r="B6" s="6">
        <f>'0.2 µm'!C49</f>
        <v>2.6654453956434</v>
      </c>
      <c r="C6" s="6">
        <f>'0.2 µm'!D49</f>
        <v>0.1525918811100803</v>
      </c>
      <c r="D6" s="6"/>
      <c r="E6" s="11">
        <f>'2 µm'!B49</f>
        <v>0.8457773054812673</v>
      </c>
      <c r="F6" s="11">
        <f>'2 µm'!C49</f>
        <v>0.15475311952480925</v>
      </c>
      <c r="H6" s="11">
        <f>'10 µm'!B49</f>
        <v>0.4053176736896516</v>
      </c>
      <c r="I6" s="11">
        <f>'10 µm'!C49</f>
        <v>0.06590978138222546</v>
      </c>
      <c r="K6" s="11">
        <f t="shared" si="0"/>
        <v>3.916540374814319</v>
      </c>
    </row>
    <row r="7" spans="1:11" ht="12">
      <c r="A7">
        <v>75</v>
      </c>
      <c r="B7" s="6">
        <f>'0.2 µm'!C50</f>
        <v>1.9951625157103479</v>
      </c>
      <c r="C7" s="6">
        <f>'0.2 µm'!D50</f>
        <v>0.3468460608681117</v>
      </c>
      <c r="D7" s="6"/>
      <c r="E7" s="11">
        <f>'2 µm'!B50</f>
        <v>0.5287946404156679</v>
      </c>
      <c r="F7" s="11">
        <f>'2 µm'!C50</f>
        <v>0.0182257009037728</v>
      </c>
      <c r="H7" s="11">
        <f>'10 µm'!B50</f>
        <v>0.24754874732150167</v>
      </c>
      <c r="I7" s="11">
        <f>'10 µm'!C50</f>
        <v>0.027983265050457104</v>
      </c>
      <c r="K7" s="11">
        <f t="shared" si="0"/>
        <v>2.7715059034475176</v>
      </c>
    </row>
    <row r="8" spans="1:11" ht="12">
      <c r="A8">
        <v>100</v>
      </c>
      <c r="B8" s="6">
        <f>'0.2 µm'!C51</f>
        <v>2.5003611401386467</v>
      </c>
      <c r="C8" s="6">
        <f>'0.2 µm'!D51</f>
        <v>0.33931439326942336</v>
      </c>
      <c r="D8" s="6"/>
      <c r="E8" s="11">
        <f>'2 µm'!B51</f>
        <v>0.3291958109557984</v>
      </c>
      <c r="F8" s="11">
        <f>'2 µm'!C51</f>
        <v>0.04666403156692083</v>
      </c>
      <c r="H8" s="11">
        <f>'10 µm'!B51</f>
        <v>0.16624196658422846</v>
      </c>
      <c r="I8" s="11">
        <f>'10 µm'!C51</f>
        <v>0.05525856915746605</v>
      </c>
      <c r="K8" s="11">
        <f t="shared" si="0"/>
        <v>2.9957989176786737</v>
      </c>
    </row>
    <row r="9" spans="1:11" ht="12">
      <c r="A9">
        <v>125</v>
      </c>
      <c r="B9" s="6">
        <f>'0.2 µm'!C52</f>
        <v>0.6500278595234846</v>
      </c>
      <c r="C9" s="6">
        <f>'0.2 µm'!D52</f>
        <v>0.05644035576530192</v>
      </c>
      <c r="D9" s="6"/>
      <c r="E9" s="11">
        <f>'2 µm'!B52</f>
        <v>0.05964754386616796</v>
      </c>
      <c r="F9" s="11">
        <f>'2 µm'!C52</f>
        <v>0.0009737106448883645</v>
      </c>
      <c r="H9" s="11">
        <f>'10 µm'!B52</f>
        <v>0.034925608309354844</v>
      </c>
      <c r="I9" s="11">
        <f>'10 µm'!C52</f>
        <v>0.002214308856772845</v>
      </c>
      <c r="K9" s="11">
        <f t="shared" si="0"/>
        <v>0.7446010116990075</v>
      </c>
    </row>
    <row r="10" spans="1:11" ht="12">
      <c r="A10">
        <v>200</v>
      </c>
      <c r="B10" s="6">
        <f>'0.2 µm'!C53</f>
        <v>0</v>
      </c>
      <c r="C10" s="6">
        <f>'0.2 µm'!D53</f>
        <v>0</v>
      </c>
      <c r="D10" s="6"/>
      <c r="E10" s="11">
        <f>'2 µm'!B53</f>
        <v>0</v>
      </c>
      <c r="F10" s="11">
        <f>'2 µm'!C53</f>
        <v>0</v>
      </c>
      <c r="H10" s="11">
        <f>'10 µm'!B53</f>
        <v>0</v>
      </c>
      <c r="I10" s="11">
        <f>'10 µm'!C53</f>
        <v>0</v>
      </c>
      <c r="K10" s="11">
        <f t="shared" si="0"/>
        <v>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C5"/>
  <sheetViews>
    <sheetView workbookViewId="0" topLeftCell="A1">
      <selection activeCell="A1" sqref="A1:C5"/>
    </sheetView>
  </sheetViews>
  <sheetFormatPr defaultColWidth="8.8515625" defaultRowHeight="12.75"/>
  <cols>
    <col min="1" max="2" width="8.8515625" style="0" customWidth="1"/>
    <col min="3" max="3" width="10.140625" style="0" bestFit="1" customWidth="1"/>
  </cols>
  <sheetData>
    <row r="1" ht="12">
      <c r="C1" s="19"/>
    </row>
    <row r="5" ht="12">
      <c r="C5" s="19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Bjorkman</dc:creator>
  <cp:keywords/>
  <dc:description/>
  <cp:lastModifiedBy>Tristy Vick</cp:lastModifiedBy>
  <cp:lastPrinted>2007-09-07T00:52:49Z</cp:lastPrinted>
  <dcterms:created xsi:type="dcterms:W3CDTF">2006-06-09T02:41:14Z</dcterms:created>
  <dcterms:modified xsi:type="dcterms:W3CDTF">2012-06-28T01:45:34Z</dcterms:modified>
  <cp:category/>
  <cp:version/>
  <cp:contentType/>
  <cp:contentStatus/>
</cp:coreProperties>
</file>