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GFF" sheetId="1" r:id="rId1"/>
    <sheet name="10 µm" sheetId="2" r:id="rId2"/>
    <sheet name="2 µm" sheetId="3" r:id="rId3"/>
    <sheet name="0.2 µm" sheetId="4" r:id="rId4"/>
    <sheet name="graph GFF" sheetId="5" r:id="rId5"/>
    <sheet name="graph sized" sheetId="6" r:id="rId6"/>
    <sheet name="NOTES" sheetId="7" r:id="rId7"/>
  </sheets>
  <definedNames>
    <definedName name="_xlnm.Print_Area" localSheetId="3">'0.2 µm'!$A$1:$G$57</definedName>
    <definedName name="_xlnm.Print_Area" localSheetId="1">'10 µm'!$A$1:$G$57</definedName>
    <definedName name="_xlnm.Print_Area" localSheetId="2">'2 µm'!$A$1:$G$57</definedName>
    <definedName name="_xlnm.Print_Area" localSheetId="0">'GFF'!$A$47:$G$62</definedName>
    <definedName name="_xlnm.Print_Area" localSheetId="6">'NOTES'!$A$1:$H$13</definedName>
  </definedNames>
  <calcPr fullCalcOnLoad="1"/>
</workbook>
</file>

<file path=xl/sharedStrings.xml><?xml version="1.0" encoding="utf-8"?>
<sst xmlns="http://schemas.openxmlformats.org/spreadsheetml/2006/main" count="189" uniqueCount="73">
  <si>
    <t>Primary production</t>
  </si>
  <si>
    <t>Depth</t>
  </si>
  <si>
    <t>DIC (µM)</t>
  </si>
  <si>
    <t>Volumes filtered (ml):</t>
  </si>
  <si>
    <t>spec act</t>
  </si>
  <si>
    <t>particulate</t>
  </si>
  <si>
    <t>Bottle</t>
  </si>
  <si>
    <t>total</t>
  </si>
  <si>
    <t>filter</t>
  </si>
  <si>
    <t>C-uptake</t>
  </si>
  <si>
    <t>mean</t>
  </si>
  <si>
    <t>sd/cv</t>
  </si>
  <si>
    <t>(dpm)</t>
  </si>
  <si>
    <t>(mg C/m3)</t>
  </si>
  <si>
    <t>LIGHT</t>
  </si>
  <si>
    <t>8-L1</t>
  </si>
  <si>
    <t>8-L2</t>
  </si>
  <si>
    <t>8-L3</t>
  </si>
  <si>
    <t>7-L1</t>
  </si>
  <si>
    <t>7-L2</t>
  </si>
  <si>
    <t>7-L3</t>
  </si>
  <si>
    <t>6-L1</t>
  </si>
  <si>
    <t>6-L2</t>
  </si>
  <si>
    <t>6-L3</t>
  </si>
  <si>
    <t>5-L1</t>
  </si>
  <si>
    <t>5-L2</t>
  </si>
  <si>
    <t>5-L3</t>
  </si>
  <si>
    <t>4-L1</t>
  </si>
  <si>
    <t>4-L2</t>
  </si>
  <si>
    <t>4-L3</t>
  </si>
  <si>
    <t>3-L1</t>
  </si>
  <si>
    <t>3-L2</t>
  </si>
  <si>
    <t>3-L3</t>
  </si>
  <si>
    <t>Depth integrated C-uptake (mg m-2 d-1)</t>
  </si>
  <si>
    <t>Light (GFF)</t>
  </si>
  <si>
    <t>(integral)</t>
  </si>
  <si>
    <t>below 75 m</t>
  </si>
  <si>
    <t>top 75 m</t>
  </si>
  <si>
    <t>0.2 um</t>
  </si>
  <si>
    <t>2 um</t>
  </si>
  <si>
    <t>10 um</t>
  </si>
  <si>
    <t>8-L4</t>
  </si>
  <si>
    <t>8-L5</t>
  </si>
  <si>
    <t>8-L6</t>
  </si>
  <si>
    <t>7-L4</t>
  </si>
  <si>
    <t>7-L5</t>
  </si>
  <si>
    <t>7-L6</t>
  </si>
  <si>
    <t>6-L4</t>
  </si>
  <si>
    <t>6-L5</t>
  </si>
  <si>
    <t>6-L6</t>
  </si>
  <si>
    <t>5-L4</t>
  </si>
  <si>
    <t>5-L5</t>
  </si>
  <si>
    <t>5-L6</t>
  </si>
  <si>
    <t>4-L4</t>
  </si>
  <si>
    <t>4-L5</t>
  </si>
  <si>
    <t>4-L6</t>
  </si>
  <si>
    <t>3-L4</t>
  </si>
  <si>
    <t>3-L5</t>
  </si>
  <si>
    <t>3-L6</t>
  </si>
  <si>
    <t>sum</t>
  </si>
  <si>
    <t>blank</t>
  </si>
  <si>
    <t>Blank</t>
  </si>
  <si>
    <t>Light (10 µm PC)</t>
  </si>
  <si>
    <t>Light (2 µm PC)</t>
  </si>
  <si>
    <t>counts 7 August, 2007</t>
  </si>
  <si>
    <t>AG8 GFF</t>
  </si>
  <si>
    <t>AG8 10 um</t>
  </si>
  <si>
    <t>AG8 2 um</t>
  </si>
  <si>
    <t>AG8 0.2 um</t>
  </si>
  <si>
    <t>June 16 2012 Cast 17</t>
  </si>
  <si>
    <t>*lost a few ml of sample; not quantified; did not account for in calculation</t>
  </si>
  <si>
    <t>no sample</t>
  </si>
  <si>
    <t>*both 10 and 2um filters put into this vial; disregard data (dpms were 4582)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</si>
</sst>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"/>
    <numFmt numFmtId="171" formatCode="0.00000"/>
    <numFmt numFmtId="172" formatCode="0.000000"/>
    <numFmt numFmtId="173" formatCode="0.00"/>
    <numFmt numFmtId="174" formatCode="General"/>
    <numFmt numFmtId="175" formatCode="0.000"/>
  </numFmts>
  <fonts count="34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ill="1" applyAlignment="1">
      <alignment horizontal="left"/>
    </xf>
    <xf numFmtId="15" fontId="4" fillId="0" borderId="0" xfId="0" applyNumberFormat="1" applyFont="1" applyAlignment="1">
      <alignment/>
    </xf>
    <xf numFmtId="16" fontId="0" fillId="17" borderId="0" xfId="0" applyNumberFormat="1" applyFill="1" applyAlignment="1">
      <alignment horizontal="left"/>
    </xf>
    <xf numFmtId="0" fontId="0" fillId="17" borderId="0" xfId="0" applyFill="1" applyAlignment="1">
      <alignment horizontal="left"/>
    </xf>
    <xf numFmtId="2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168" fontId="0" fillId="17" borderId="0" xfId="0" applyNumberFormat="1" applyFill="1" applyAlignment="1">
      <alignment horizontal="center"/>
    </xf>
    <xf numFmtId="168" fontId="3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</a:t>
            </a:r>
          </a:p>
        </c:rich>
      </c:tx>
      <c:layout>
        <c:manualLayout>
          <c:xMode val="factor"/>
          <c:yMode val="factor"/>
          <c:x val="-0.02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589"/>
          <c:w val="0.87575"/>
          <c:h val="0.39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0.7353540057771274</c:v>
                </c:pt>
                <c:pt idx="1">
                  <c:v>0.47547811975127297</c:v>
                </c:pt>
                <c:pt idx="2">
                  <c:v>0.9246703020902832</c:v>
                </c:pt>
                <c:pt idx="3">
                  <c:v>0.08938299705171547</c:v>
                </c:pt>
                <c:pt idx="4">
                  <c:v>0.06237955854381317</c:v>
                </c:pt>
                <c:pt idx="5">
                  <c:v>0.057687732796599674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0.7353540057771274</c:v>
                </c:pt>
                <c:pt idx="1">
                  <c:v>0.47547811975127297</c:v>
                </c:pt>
                <c:pt idx="2">
                  <c:v>0.9246703020902832</c:v>
                </c:pt>
                <c:pt idx="3">
                  <c:v>0.08938299705171547</c:v>
                </c:pt>
                <c:pt idx="4">
                  <c:v>0.06237955854381317</c:v>
                </c:pt>
                <c:pt idx="5">
                  <c:v>0.057687732796599674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GFF'!$B$4:$B$10</c:f>
              <c:numCache/>
            </c:numRef>
          </c:xVal>
          <c:yVal>
            <c:numRef>
              <c:f>'graph GFF'!$A$4:$A$10</c:f>
              <c:numCache/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  <c:max val="1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45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 val="autoZero"/>
        <c:crossBetween val="midCat"/>
        <c:dispUnits/>
        <c:majorUnit val="3"/>
      </c:valAx>
      <c:valAx>
        <c:axId val="65311848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5805"/>
          <c:w val="0.79075"/>
          <c:h val="0.4045"/>
        </c:manualLayout>
      </c:layout>
      <c:scatterChart>
        <c:scatterStyle val="lineMarker"/>
        <c:varyColors val="0"/>
        <c:ser>
          <c:idx val="3"/>
          <c:order val="0"/>
          <c:tx>
            <c:v>0.2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0.2876159041102941</c:v>
                </c:pt>
                <c:pt idx="1">
                  <c:v>0.459140074973172</c:v>
                </c:pt>
                <c:pt idx="2">
                  <c:v>0.8115311670599341</c:v>
                </c:pt>
                <c:pt idx="3">
                  <c:v>0.0420689198666769</c:v>
                </c:pt>
                <c:pt idx="4">
                  <c:v>0.13431310712611916</c:v>
                </c:pt>
                <c:pt idx="5">
                  <c:v>0.050417114811282755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0.2876159041102941</c:v>
                </c:pt>
                <c:pt idx="1">
                  <c:v>0.459140074973172</c:v>
                </c:pt>
                <c:pt idx="2">
                  <c:v>0.8115311670599341</c:v>
                </c:pt>
                <c:pt idx="3">
                  <c:v>0.0420689198666769</c:v>
                </c:pt>
                <c:pt idx="4">
                  <c:v>0.13431310712611916</c:v>
                </c:pt>
                <c:pt idx="5">
                  <c:v>0.050417114811282755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sized'!$B$4:$B$10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0"/>
          <c:order val="1"/>
          <c:tx>
            <c:v>2 ?m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0.07545833675216669</c:v>
                </c:pt>
                <c:pt idx="1">
                  <c:v>0.07640236710411383</c:v>
                </c:pt>
                <c:pt idx="2">
                  <c:v>0.08679382717018579</c:v>
                </c:pt>
                <c:pt idx="3">
                  <c:v>0.025518766264828116</c:v>
                </c:pt>
                <c:pt idx="4">
                  <c:v>0.003482007251274467</c:v>
                </c:pt>
                <c:pt idx="5">
                  <c:v>0.011630883401987866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0.07545833675216669</c:v>
                </c:pt>
                <c:pt idx="1">
                  <c:v>0.07640236710411383</c:v>
                </c:pt>
                <c:pt idx="2">
                  <c:v>0.08679382717018579</c:v>
                </c:pt>
                <c:pt idx="3">
                  <c:v>0.025518766264828116</c:v>
                </c:pt>
                <c:pt idx="4">
                  <c:v>0.003482007251274467</c:v>
                </c:pt>
                <c:pt idx="5">
                  <c:v>0.011630883401987866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sized'!$E$4:$E$10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2"/>
          <c:order val="2"/>
          <c:tx>
            <c:v>10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0.012601190414114708</c:v>
                </c:pt>
                <c:pt idx="1">
                  <c:v>0.027052333080586</c:v>
                </c:pt>
                <c:pt idx="2">
                  <c:v>0.0401230757077236</c:v>
                </c:pt>
                <c:pt idx="3">
                  <c:v>0.006232374538322841</c:v>
                </c:pt>
                <c:pt idx="4">
                  <c:v>0.0073515287684098075</c:v>
                </c:pt>
                <c:pt idx="5">
                  <c:v>0.004069448756736395</c:v>
                </c:pt>
              </c:numLit>
            </c:plus>
            <c:minus>
              <c:numLit>
                <c:ptCount val="7"/>
                <c:pt idx="0">
                  <c:v>0.012601190414114708</c:v>
                </c:pt>
                <c:pt idx="1">
                  <c:v>0.027052333080586</c:v>
                </c:pt>
                <c:pt idx="2">
                  <c:v>0.0401230757077236</c:v>
                </c:pt>
                <c:pt idx="3">
                  <c:v>0.006232374538322841</c:v>
                </c:pt>
                <c:pt idx="4">
                  <c:v>0.0073515287684098075</c:v>
                </c:pt>
                <c:pt idx="5">
                  <c:v>0.004069448756736395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sized'!$H$4:$H$10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axId val="50935721"/>
        <c:axId val="55768306"/>
      </c:scatterChart>
      <c:valAx>
        <c:axId val="509357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44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crossBetween val="midCat"/>
        <c:dispUnits/>
      </c:valAx>
      <c:valAx>
        <c:axId val="55768306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8435"/>
          <c:w val="0.142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9</xdr:col>
      <xdr:colOff>304800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81100" y="1714500"/>
        <a:ext cx="44386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10</xdr:col>
      <xdr:colOff>304800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90550" y="1676400"/>
        <a:ext cx="56197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I33" sqref="I33"/>
    </sheetView>
  </sheetViews>
  <sheetFormatPr defaultColWidth="8.8515625" defaultRowHeight="12.75"/>
  <cols>
    <col min="1" max="2" width="8.8515625" style="0" customWidth="1"/>
    <col min="3" max="3" width="9.28125" style="0" bestFit="1" customWidth="1"/>
    <col min="4" max="4" width="8.8515625" style="0" customWidth="1"/>
    <col min="5" max="5" width="11.00390625" style="0" bestFit="1" customWidth="1"/>
    <col min="6" max="11" width="9.28125" style="0" bestFit="1" customWidth="1"/>
    <col min="12" max="12" width="8.8515625" style="0" customWidth="1"/>
    <col min="13" max="13" width="9.8515625" style="0" bestFit="1" customWidth="1"/>
    <col min="14" max="17" width="9.28125" style="0" bestFit="1" customWidth="1"/>
  </cols>
  <sheetData>
    <row r="1" spans="1:6" ht="16.5">
      <c r="A1" s="1" t="s">
        <v>65</v>
      </c>
      <c r="B1" s="1"/>
      <c r="C1" s="1"/>
      <c r="D1" s="1"/>
      <c r="E1" s="1" t="s">
        <v>69</v>
      </c>
      <c r="F1" s="1"/>
    </row>
    <row r="2" ht="12">
      <c r="F2" s="2"/>
    </row>
    <row r="3" ht="15">
      <c r="A3" s="3" t="s">
        <v>0</v>
      </c>
    </row>
    <row r="4" spans="6:7" ht="12">
      <c r="F4" t="s">
        <v>1</v>
      </c>
      <c r="G4" t="s">
        <v>2</v>
      </c>
    </row>
    <row r="5" spans="6:7" ht="12">
      <c r="F5">
        <v>5</v>
      </c>
      <c r="G5">
        <v>2010</v>
      </c>
    </row>
    <row r="6" spans="1:7" ht="12">
      <c r="A6" s="4"/>
      <c r="B6" t="s">
        <v>3</v>
      </c>
      <c r="F6">
        <v>25</v>
      </c>
      <c r="G6">
        <v>2011</v>
      </c>
    </row>
    <row r="7" spans="2:7" ht="12">
      <c r="B7" t="s">
        <v>4</v>
      </c>
      <c r="C7">
        <v>0.25</v>
      </c>
      <c r="F7">
        <v>45</v>
      </c>
      <c r="G7">
        <v>2016</v>
      </c>
    </row>
    <row r="8" spans="2:7" ht="12">
      <c r="B8" t="s">
        <v>5</v>
      </c>
      <c r="C8">
        <v>100</v>
      </c>
      <c r="F8">
        <v>75</v>
      </c>
      <c r="G8">
        <v>2024</v>
      </c>
    </row>
    <row r="9" spans="6:7" ht="12">
      <c r="F9">
        <v>100</v>
      </c>
      <c r="G9">
        <v>2034</v>
      </c>
    </row>
    <row r="10" spans="6:7" ht="12">
      <c r="F10">
        <v>125</v>
      </c>
      <c r="G10">
        <v>2050</v>
      </c>
    </row>
    <row r="15" spans="2:4" ht="12">
      <c r="B15" s="4"/>
      <c r="D15" s="21"/>
    </row>
    <row r="17" spans="2:8" ht="12">
      <c r="B17" s="7" t="s">
        <v>1</v>
      </c>
      <c r="C17" s="7" t="s">
        <v>6</v>
      </c>
      <c r="D17" s="7" t="s">
        <v>7</v>
      </c>
      <c r="E17" s="7" t="s">
        <v>8</v>
      </c>
      <c r="F17" s="7" t="s">
        <v>9</v>
      </c>
      <c r="G17" s="7" t="s">
        <v>10</v>
      </c>
      <c r="H17" s="7" t="s">
        <v>11</v>
      </c>
    </row>
    <row r="18" spans="2:8" ht="12">
      <c r="B18" s="7"/>
      <c r="C18" s="7"/>
      <c r="D18" s="7" t="s">
        <v>12</v>
      </c>
      <c r="E18" s="7" t="s">
        <v>12</v>
      </c>
      <c r="F18" s="7" t="s">
        <v>13</v>
      </c>
      <c r="G18" s="7" t="s">
        <v>13</v>
      </c>
      <c r="H18" s="7"/>
    </row>
    <row r="19" spans="1:8" ht="12">
      <c r="A19" s="5"/>
      <c r="B19" s="7" t="s">
        <v>14</v>
      </c>
      <c r="C19" s="5"/>
      <c r="D19" s="5"/>
      <c r="E19" s="5"/>
      <c r="F19" s="5"/>
      <c r="G19" s="5"/>
      <c r="H19" s="5"/>
    </row>
    <row r="20" spans="1:8" ht="12">
      <c r="A20" s="5"/>
      <c r="B20" s="5">
        <v>5</v>
      </c>
      <c r="C20" s="5" t="s">
        <v>15</v>
      </c>
      <c r="D20">
        <v>70470</v>
      </c>
      <c r="E20">
        <v>7967</v>
      </c>
      <c r="F20" s="6">
        <f>((E20/$C$8)/((D20/$C$7)/$G$5)*12.011*1.06)</f>
        <v>7.232886398190719</v>
      </c>
      <c r="G20" s="6">
        <f>AVERAGE(F20:F22)</f>
        <v>7.07154245357846</v>
      </c>
      <c r="H20" s="6">
        <f>STDEV(F20:F22)</f>
        <v>0.7353540057771274</v>
      </c>
    </row>
    <row r="21" spans="1:8" ht="12">
      <c r="A21" s="5"/>
      <c r="B21" s="5">
        <v>5</v>
      </c>
      <c r="C21" s="5" t="s">
        <v>16</v>
      </c>
      <c r="D21">
        <v>63696</v>
      </c>
      <c r="E21">
        <v>7679</v>
      </c>
      <c r="F21" s="6">
        <f>((E21/$C$8)/((D21/$C$7)/$G$5)*12.011*1.06)</f>
        <v>7.712827275315562</v>
      </c>
      <c r="G21" s="6"/>
      <c r="H21" s="8">
        <f>(H20/G20)*100</f>
        <v>10.398778068637787</v>
      </c>
    </row>
    <row r="22" spans="1:8" ht="12">
      <c r="A22" s="5"/>
      <c r="B22" s="5">
        <v>5</v>
      </c>
      <c r="C22" s="5" t="s">
        <v>17</v>
      </c>
      <c r="D22">
        <v>71060</v>
      </c>
      <c r="E22">
        <v>6963</v>
      </c>
      <c r="F22" s="6">
        <f>((E22/$C$8)/((D22/$C$7)/$G$5)*12.011*1.06)</f>
        <v>6.268913687229101</v>
      </c>
      <c r="G22" s="6"/>
      <c r="H22" s="5"/>
    </row>
    <row r="23" spans="1:8" ht="12">
      <c r="A23" s="5"/>
      <c r="B23" s="5"/>
      <c r="C23" s="5"/>
      <c r="D23" s="5"/>
      <c r="E23" s="6"/>
      <c r="F23" s="6"/>
      <c r="G23" s="6"/>
      <c r="H23" s="5"/>
    </row>
    <row r="24" spans="1:8" ht="12">
      <c r="A24" s="5"/>
      <c r="B24" s="5">
        <v>25</v>
      </c>
      <c r="C24" s="5" t="s">
        <v>18</v>
      </c>
      <c r="D24">
        <v>73965</v>
      </c>
      <c r="E24">
        <v>8165</v>
      </c>
      <c r="F24" s="6">
        <f>((E24/$C$8)/((D24/$C$7)/$G$5)*12.011*1.06)</f>
        <v>7.06237909278037</v>
      </c>
      <c r="G24" s="6">
        <f>AVERAGE(F24:F26)</f>
        <v>6.90256266078908</v>
      </c>
      <c r="H24" s="6">
        <f>STDEV(F24:F26)</f>
        <v>0.47547811975127297</v>
      </c>
    </row>
    <row r="25" spans="1:8" ht="12">
      <c r="A25" s="5"/>
      <c r="B25" s="5">
        <v>25</v>
      </c>
      <c r="C25" s="5" t="s">
        <v>19</v>
      </c>
      <c r="D25">
        <v>72338</v>
      </c>
      <c r="E25">
        <v>7200</v>
      </c>
      <c r="F25" s="6">
        <f>((E25/$C$8)/((D25/$C$7)/$G$5)*12.011*1.06)</f>
        <v>6.367766026154995</v>
      </c>
      <c r="G25" s="6"/>
      <c r="H25" s="8">
        <f>(H24/G24)*100</f>
        <v>6.888428879498469</v>
      </c>
    </row>
    <row r="26" spans="1:8" ht="12">
      <c r="A26" s="5"/>
      <c r="B26" s="5">
        <v>25</v>
      </c>
      <c r="C26" s="5" t="s">
        <v>20</v>
      </c>
      <c r="D26">
        <v>73132</v>
      </c>
      <c r="E26">
        <v>8319</v>
      </c>
      <c r="F26" s="6">
        <f>((E26/$C$8)/((D26/$C$7)/$G$5)*12.011*1.06)</f>
        <v>7.277542863431876</v>
      </c>
      <c r="G26" s="6"/>
      <c r="H26" s="5"/>
    </row>
    <row r="27" spans="1:8" ht="12">
      <c r="A27" s="5"/>
      <c r="B27" s="5"/>
      <c r="C27" s="5"/>
      <c r="D27" s="5"/>
      <c r="E27" s="6"/>
      <c r="F27" s="6"/>
      <c r="G27" s="6"/>
      <c r="H27" s="5"/>
    </row>
    <row r="28" spans="1:8" ht="12">
      <c r="A28" s="5"/>
      <c r="B28" s="5">
        <v>45</v>
      </c>
      <c r="C28" s="5" t="s">
        <v>21</v>
      </c>
      <c r="D28">
        <v>72151</v>
      </c>
      <c r="E28">
        <v>6986</v>
      </c>
      <c r="F28" s="6">
        <f>((E28/$C$8)/((D28/$C$7)/$G$5)*12.011*1.06)</f>
        <v>6.194515228049506</v>
      </c>
      <c r="G28" s="6">
        <f>AVERAGE(F28:F30)</f>
        <v>5.912763496982407</v>
      </c>
      <c r="H28" s="6">
        <f>STDEV(F28:F30)</f>
        <v>0.9246703020902832</v>
      </c>
    </row>
    <row r="29" spans="1:8" ht="12">
      <c r="A29" s="5"/>
      <c r="B29" s="5">
        <v>45</v>
      </c>
      <c r="C29" s="5" t="s">
        <v>22</v>
      </c>
      <c r="D29">
        <v>70689</v>
      </c>
      <c r="E29">
        <v>5392</v>
      </c>
      <c r="F29" s="6">
        <f>((E29/$C$8)/((D29/$C$7)/$G$5)*12.011*1.06)</f>
        <v>4.879992380257182</v>
      </c>
      <c r="G29" s="6"/>
      <c r="H29" s="8">
        <f>(H28/G28)*100</f>
        <v>15.63854706115323</v>
      </c>
    </row>
    <row r="30" spans="1:8" ht="12">
      <c r="A30" s="5"/>
      <c r="B30" s="5">
        <v>45</v>
      </c>
      <c r="C30" s="5" t="s">
        <v>23</v>
      </c>
      <c r="D30">
        <v>68827</v>
      </c>
      <c r="E30">
        <v>7169</v>
      </c>
      <c r="F30" s="6">
        <f>((E30/$C$8)/((D30/$C$7)/$G$5)*12.011*1.06)</f>
        <v>6.6637828826405325</v>
      </c>
      <c r="G30" s="6"/>
      <c r="H30" s="5"/>
    </row>
    <row r="31" spans="1:8" ht="12">
      <c r="A31" s="5"/>
      <c r="B31" s="5"/>
      <c r="C31" s="5"/>
      <c r="D31" s="5"/>
      <c r="E31" s="6"/>
      <c r="F31" s="6"/>
      <c r="G31" s="6"/>
      <c r="H31" s="5"/>
    </row>
    <row r="32" spans="1:9" ht="12">
      <c r="A32" s="5"/>
      <c r="B32" s="5">
        <v>75</v>
      </c>
      <c r="C32" s="5" t="s">
        <v>24</v>
      </c>
      <c r="D32">
        <v>71166</v>
      </c>
      <c r="E32">
        <v>4046</v>
      </c>
      <c r="F32" s="6">
        <f>((E32/$C$8)/((D32/$C$7)/$G$5)*12.011*1.06)</f>
        <v>3.6372606189613017</v>
      </c>
      <c r="G32" s="6">
        <f>AVERAGE(F32:F34)</f>
        <v>3.633840555580256</v>
      </c>
      <c r="H32" s="6">
        <f>STDEV(F32:F34)</f>
        <v>0.08938299705171547</v>
      </c>
      <c r="I32" t="s">
        <v>70</v>
      </c>
    </row>
    <row r="33" spans="1:8" ht="12">
      <c r="A33" s="5"/>
      <c r="B33" s="5">
        <v>75</v>
      </c>
      <c r="C33" s="5" t="s">
        <v>25</v>
      </c>
      <c r="D33">
        <v>70102</v>
      </c>
      <c r="E33">
        <v>3882</v>
      </c>
      <c r="F33" s="6">
        <f>((E33/$C$8)/((D33/$C$7)/$G$5)*12.011*1.06)</f>
        <v>3.5427966135488287</v>
      </c>
      <c r="G33" s="6"/>
      <c r="H33" s="8">
        <f>(H32/G32)*100</f>
        <v>2.459739102048815</v>
      </c>
    </row>
    <row r="34" spans="1:10" ht="12">
      <c r="A34" s="5"/>
      <c r="B34" s="5">
        <v>75</v>
      </c>
      <c r="C34" s="5" t="s">
        <v>26</v>
      </c>
      <c r="D34">
        <v>70656</v>
      </c>
      <c r="E34">
        <v>4110</v>
      </c>
      <c r="F34" s="6">
        <f>((E34/$C$8)/((D34/$C$7)/$G$5)*12.011*1.06)</f>
        <v>3.7214644342306387</v>
      </c>
      <c r="G34" s="6"/>
      <c r="H34" s="5"/>
      <c r="J34" s="4"/>
    </row>
    <row r="35" spans="1:8" ht="12">
      <c r="A35" s="5"/>
      <c r="B35" s="5"/>
      <c r="C35" s="5"/>
      <c r="D35" s="5"/>
      <c r="E35" s="6"/>
      <c r="F35" s="6"/>
      <c r="G35" s="6"/>
      <c r="H35" s="5"/>
    </row>
    <row r="36" spans="1:8" ht="12">
      <c r="A36" s="5"/>
      <c r="B36" s="5">
        <v>100</v>
      </c>
      <c r="C36" s="5" t="s">
        <v>27</v>
      </c>
      <c r="D36">
        <v>68403</v>
      </c>
      <c r="E36">
        <v>1920</v>
      </c>
      <c r="F36" s="6">
        <f>((E36/$C$8)/((D36/$C$7)/$G$5)*12.011*1.06)</f>
        <v>1.7957553861672733</v>
      </c>
      <c r="G36" s="6">
        <f>AVERAGE(F36:F38)</f>
        <v>1.7246794808715185</v>
      </c>
      <c r="H36" s="6">
        <f>STDEV(F36:F38)</f>
        <v>0.06237955854381317</v>
      </c>
    </row>
    <row r="37" spans="1:8" ht="12">
      <c r="A37" s="5"/>
      <c r="B37" s="5">
        <v>100</v>
      </c>
      <c r="C37" s="5" t="s">
        <v>28</v>
      </c>
      <c r="D37">
        <v>70720</v>
      </c>
      <c r="E37">
        <v>1856</v>
      </c>
      <c r="F37" s="6">
        <f>((E37/$C$8)/((D37/$C$7)/$G$5)*12.011*1.06)</f>
        <v>1.6790236683257918</v>
      </c>
      <c r="G37" s="6"/>
      <c r="H37" s="8">
        <f>(H36/G36)*100</f>
        <v>3.6168783380139367</v>
      </c>
    </row>
    <row r="38" spans="1:10" ht="12">
      <c r="A38" s="5"/>
      <c r="B38" s="5">
        <v>100</v>
      </c>
      <c r="C38" s="5" t="s">
        <v>29</v>
      </c>
      <c r="D38">
        <v>73191</v>
      </c>
      <c r="E38">
        <v>1944</v>
      </c>
      <c r="F38" s="6">
        <f>((E38/$C$8)/((D38/$C$7)/$G$5)*12.011*1.06)</f>
        <v>1.6992593881214904</v>
      </c>
      <c r="G38" s="6"/>
      <c r="H38" s="5"/>
      <c r="J38" s="4"/>
    </row>
    <row r="39" spans="1:8" ht="12">
      <c r="A39" s="5"/>
      <c r="B39" s="5"/>
      <c r="C39" s="5"/>
      <c r="D39" s="5"/>
      <c r="E39" s="6"/>
      <c r="F39" s="6"/>
      <c r="G39" s="6"/>
      <c r="H39" s="5"/>
    </row>
    <row r="40" spans="1:8" ht="12">
      <c r="A40" s="5"/>
      <c r="B40" s="5">
        <v>125</v>
      </c>
      <c r="C40" s="5" t="s">
        <v>30</v>
      </c>
      <c r="D40">
        <v>66541</v>
      </c>
      <c r="E40">
        <v>888</v>
      </c>
      <c r="F40" s="6">
        <f>((E40/$C$8)/((D40/$C$7)/$G$5)*12.011*1.06)</f>
        <v>0.8537775694985048</v>
      </c>
      <c r="G40" s="6">
        <f>AVERAGE(F40:F42)</f>
        <v>0.7881785139133415</v>
      </c>
      <c r="H40" s="6">
        <f>STDEV(F40:F42)</f>
        <v>0.057687732796599674</v>
      </c>
    </row>
    <row r="41" spans="1:8" ht="12">
      <c r="A41" s="5"/>
      <c r="B41" s="5">
        <v>125</v>
      </c>
      <c r="C41" s="5" t="s">
        <v>31</v>
      </c>
      <c r="D41">
        <v>71215</v>
      </c>
      <c r="E41">
        <v>852</v>
      </c>
      <c r="F41" s="6">
        <f>((E41/$C$8)/((D41/$C$7)/$G$5)*12.011*1.06)</f>
        <v>0.7654013333988626</v>
      </c>
      <c r="G41" s="6"/>
      <c r="H41" s="8">
        <f>(H40/G40)*100</f>
        <v>7.319120196537394</v>
      </c>
    </row>
    <row r="42" spans="1:8" ht="12">
      <c r="A42" s="5"/>
      <c r="B42" s="5">
        <v>125</v>
      </c>
      <c r="C42" s="5" t="s">
        <v>32</v>
      </c>
      <c r="D42">
        <v>72701</v>
      </c>
      <c r="E42">
        <v>847</v>
      </c>
      <c r="F42" s="6">
        <f>((E42/$C$8)/((D42/$C$7)/$G$5)*12.011*1.06)</f>
        <v>0.7453566388426569</v>
      </c>
      <c r="G42" s="6"/>
      <c r="H42" s="5"/>
    </row>
    <row r="43" spans="1:6" ht="12">
      <c r="A43" s="5"/>
      <c r="B43" s="5"/>
      <c r="C43" s="5"/>
      <c r="D43" s="6"/>
      <c r="F43" s="5"/>
    </row>
    <row r="44" spans="1:6" ht="12">
      <c r="A44" s="5"/>
      <c r="B44" s="5"/>
      <c r="C44" s="5"/>
      <c r="D44" s="6"/>
      <c r="E44" s="6"/>
      <c r="F44" s="6"/>
    </row>
    <row r="45" spans="1:6" ht="12">
      <c r="A45" s="5"/>
      <c r="B45" s="5"/>
      <c r="C45" s="5"/>
      <c r="D45" s="6"/>
      <c r="E45" s="6"/>
      <c r="F45" s="8"/>
    </row>
    <row r="46" spans="1:6" ht="12">
      <c r="A46" s="5"/>
      <c r="B46" s="5"/>
      <c r="C46" s="5"/>
      <c r="D46" s="6"/>
      <c r="E46" s="6"/>
      <c r="F46" s="5"/>
    </row>
    <row r="47" spans="1:2" ht="12">
      <c r="A47" s="5"/>
      <c r="B47" s="4"/>
    </row>
    <row r="48" spans="1:2" ht="12">
      <c r="A48" s="5"/>
      <c r="B48" s="4" t="s">
        <v>33</v>
      </c>
    </row>
    <row r="49" spans="1:2" ht="12">
      <c r="A49" s="5"/>
      <c r="B49" t="s">
        <v>34</v>
      </c>
    </row>
    <row r="50" spans="1:6" ht="12">
      <c r="A50" s="5"/>
      <c r="B50">
        <v>0</v>
      </c>
      <c r="C50" s="6">
        <f>G20</f>
        <v>7.07154245357846</v>
      </c>
      <c r="D50" s="6">
        <f>H20</f>
        <v>0.7353540057771274</v>
      </c>
      <c r="E50" s="10"/>
      <c r="F50" s="10"/>
    </row>
    <row r="51" spans="2:6" ht="12">
      <c r="B51">
        <v>5</v>
      </c>
      <c r="C51" s="6">
        <f>G20</f>
        <v>7.07154245357846</v>
      </c>
      <c r="D51" s="6">
        <f>H20</f>
        <v>0.7353540057771274</v>
      </c>
      <c r="E51" s="12">
        <f aca="true" t="shared" si="0" ref="E51:E57">(B51-B50)*((C50+C51)/2)</f>
        <v>35.3577122678923</v>
      </c>
      <c r="F51" s="12">
        <f aca="true" t="shared" si="1" ref="F51:F57">(B50-B51)*(B50-B51)*D51*D51</f>
        <v>13.518637845311687</v>
      </c>
    </row>
    <row r="52" spans="2:6" ht="12">
      <c r="B52">
        <v>25</v>
      </c>
      <c r="C52" s="6">
        <f>G24</f>
        <v>6.90256266078908</v>
      </c>
      <c r="D52" s="6">
        <f>H24</f>
        <v>0.47547811975127297</v>
      </c>
      <c r="E52" s="12">
        <f t="shared" si="0"/>
        <v>139.7410511436754</v>
      </c>
      <c r="F52" s="12">
        <f t="shared" si="1"/>
        <v>90.43177694488234</v>
      </c>
    </row>
    <row r="53" spans="2:6" ht="12">
      <c r="B53">
        <v>45</v>
      </c>
      <c r="C53" s="6">
        <f>G28</f>
        <v>5.912763496982407</v>
      </c>
      <c r="D53" s="6">
        <f>H28</f>
        <v>0.9246703020902832</v>
      </c>
      <c r="E53" s="12">
        <f t="shared" si="0"/>
        <v>128.1532615777149</v>
      </c>
      <c r="F53" s="12">
        <f t="shared" si="1"/>
        <v>342.0060670270943</v>
      </c>
    </row>
    <row r="54" spans="2:6" ht="12">
      <c r="B54">
        <v>75</v>
      </c>
      <c r="C54" s="6">
        <f>G32</f>
        <v>3.633840555580256</v>
      </c>
      <c r="D54" s="6">
        <f>H32</f>
        <v>0.08938299705171547</v>
      </c>
      <c r="E54" s="12">
        <f t="shared" si="0"/>
        <v>143.19906078843997</v>
      </c>
      <c r="F54" s="12">
        <f t="shared" si="1"/>
        <v>7.190388145752278</v>
      </c>
    </row>
    <row r="55" spans="2:6" ht="12">
      <c r="B55">
        <v>100</v>
      </c>
      <c r="C55" s="6">
        <f>G36</f>
        <v>1.7246794808715185</v>
      </c>
      <c r="D55" s="6">
        <f>H36</f>
        <v>0.06237955854381317</v>
      </c>
      <c r="E55" s="12">
        <f t="shared" si="0"/>
        <v>66.98150045564718</v>
      </c>
      <c r="F55" s="12">
        <f t="shared" si="1"/>
        <v>2.4320058275756344</v>
      </c>
    </row>
    <row r="56" spans="2:6" ht="12">
      <c r="B56">
        <v>125</v>
      </c>
      <c r="C56" s="6">
        <f>G40</f>
        <v>0.7881785139133415</v>
      </c>
      <c r="D56" s="6">
        <f>H40</f>
        <v>0.057687732796599674</v>
      </c>
      <c r="E56" s="12">
        <f t="shared" si="0"/>
        <v>31.41072493481075</v>
      </c>
      <c r="F56" s="12">
        <f t="shared" si="1"/>
        <v>2.079921572007426</v>
      </c>
    </row>
    <row r="57" spans="2:6" ht="12">
      <c r="B57">
        <v>200</v>
      </c>
      <c r="C57" s="6">
        <v>0</v>
      </c>
      <c r="D57" s="6">
        <v>0</v>
      </c>
      <c r="E57" s="12">
        <f t="shared" si="0"/>
        <v>29.556694271750306</v>
      </c>
      <c r="F57" s="12">
        <f t="shared" si="1"/>
        <v>0</v>
      </c>
    </row>
    <row r="58" spans="3:6" ht="12">
      <c r="C58" s="8"/>
      <c r="D58" s="8"/>
      <c r="E58" s="12"/>
      <c r="F58" s="12"/>
    </row>
    <row r="59" spans="2:6" ht="12">
      <c r="B59" s="13" t="s">
        <v>7</v>
      </c>
      <c r="C59" s="14" t="s">
        <v>35</v>
      </c>
      <c r="D59" s="14"/>
      <c r="E59" s="10">
        <f>SUM(E50:E57)</f>
        <v>574.4000054399309</v>
      </c>
      <c r="F59" s="10">
        <f>SQRT(SUM(F50:F57))</f>
        <v>21.39296139767993</v>
      </c>
    </row>
    <row r="60" spans="2:6" ht="12">
      <c r="B60" s="13" t="s">
        <v>36</v>
      </c>
      <c r="C60" s="14"/>
      <c r="D60" s="14"/>
      <c r="E60" s="15">
        <f>SUM(E55:E57)</f>
        <v>127.94891966220823</v>
      </c>
      <c r="F60" s="15">
        <f>SQRT(SUM(F55:F57))</f>
        <v>2.1241297981957366</v>
      </c>
    </row>
    <row r="61" spans="2:6" ht="12">
      <c r="B61" s="13" t="s">
        <v>37</v>
      </c>
      <c r="C61" s="14"/>
      <c r="D61" s="14"/>
      <c r="E61" s="10">
        <f>SUM(E51:E54)</f>
        <v>446.4510857777226</v>
      </c>
      <c r="F61" s="10">
        <f>SQRT(SUM(F51:F54))</f>
        <v>21.28724665058966</v>
      </c>
    </row>
    <row r="62" spans="2:6" ht="12">
      <c r="B62" s="13"/>
      <c r="C62" s="14"/>
      <c r="D62" s="14"/>
      <c r="E62" s="10"/>
      <c r="F62" s="10"/>
    </row>
  </sheetData>
  <sheetProtection/>
  <printOptions/>
  <pageMargins left="0.6" right="0.55" top="1.06" bottom="0.66" header="0.5" footer="0.5"/>
  <pageSetup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G25" sqref="G25"/>
    </sheetView>
  </sheetViews>
  <sheetFormatPr defaultColWidth="8.8515625" defaultRowHeight="12.75"/>
  <sheetData>
    <row r="1" spans="1:6" ht="16.5">
      <c r="A1" s="1" t="s">
        <v>66</v>
      </c>
      <c r="B1" s="1"/>
      <c r="C1" s="1"/>
      <c r="D1" s="1"/>
      <c r="E1" s="1" t="s">
        <v>69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>
        <v>500</v>
      </c>
      <c r="J8">
        <v>100</v>
      </c>
      <c r="K8">
        <v>2034</v>
      </c>
    </row>
    <row r="9" spans="7:11" ht="12">
      <c r="G9">
        <v>400</v>
      </c>
      <c r="J9">
        <v>125</v>
      </c>
      <c r="K9">
        <v>2050</v>
      </c>
    </row>
    <row r="10" spans="10:11" ht="12">
      <c r="J10">
        <v>150</v>
      </c>
      <c r="K10">
        <v>2070</v>
      </c>
    </row>
    <row r="11" spans="3:11" ht="12">
      <c r="C11" s="4" t="s">
        <v>64</v>
      </c>
      <c r="E11" s="5"/>
      <c r="F11" s="5"/>
      <c r="G11" s="6"/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7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6"/>
      <c r="I15" s="5"/>
      <c r="K15" s="4"/>
    </row>
    <row r="16" spans="1:7" ht="12">
      <c r="A16" s="5">
        <v>5</v>
      </c>
      <c r="B16" s="5" t="s">
        <v>41</v>
      </c>
      <c r="C16">
        <v>70470</v>
      </c>
      <c r="D16">
        <v>1680</v>
      </c>
      <c r="E16" s="6">
        <f>((D16/$G$8)/((C16/$G$7)/$K$4)*12.011*1.06)</f>
        <v>0.3050395167305236</v>
      </c>
      <c r="F16" s="6">
        <f>AVERAGE(E16:E18)</f>
        <v>0.3174890939935497</v>
      </c>
      <c r="G16" s="6">
        <f>STDEV(E16:E18)</f>
        <v>0.012601190414114708</v>
      </c>
    </row>
    <row r="17" spans="1:9" ht="12">
      <c r="A17" s="5">
        <v>5</v>
      </c>
      <c r="B17" s="5" t="s">
        <v>42</v>
      </c>
      <c r="C17">
        <v>63696</v>
      </c>
      <c r="D17">
        <v>1579</v>
      </c>
      <c r="E17" s="6">
        <f>((D17/$G$8)/((C17/$G$7)/$K$4)*12.011*1.06)</f>
        <v>0.317191151653165</v>
      </c>
      <c r="F17" s="6"/>
      <c r="G17" s="8">
        <f>(G16/F16)*100</f>
        <v>3.9690152047776235</v>
      </c>
      <c r="H17" s="7"/>
      <c r="I17" s="7"/>
    </row>
    <row r="18" spans="1:9" ht="12">
      <c r="A18" s="5">
        <v>5</v>
      </c>
      <c r="B18" s="5" t="s">
        <v>43</v>
      </c>
      <c r="C18">
        <v>71060</v>
      </c>
      <c r="D18">
        <v>1834</v>
      </c>
      <c r="E18" s="6">
        <f>((D18/$G$8)/((C18/$G$7)/$K$4)*12.011*1.06)</f>
        <v>0.3302366135969603</v>
      </c>
      <c r="F18" s="6"/>
      <c r="G18" s="5"/>
      <c r="H18" s="7"/>
      <c r="I18" s="7"/>
    </row>
    <row r="19" spans="1:10" ht="12">
      <c r="A19" s="5"/>
      <c r="B19" s="5"/>
      <c r="C19" s="5"/>
      <c r="D19" s="6"/>
      <c r="E19" s="6"/>
      <c r="F19" s="6"/>
      <c r="G19" s="5"/>
      <c r="H19" s="5"/>
      <c r="I19" s="5"/>
      <c r="J19" s="5"/>
    </row>
    <row r="20" spans="1:18" ht="12">
      <c r="A20" s="5">
        <v>25</v>
      </c>
      <c r="B20" s="5" t="s">
        <v>44</v>
      </c>
      <c r="C20">
        <v>73965</v>
      </c>
      <c r="D20">
        <v>1972</v>
      </c>
      <c r="E20" s="6">
        <f>((D20/$G$8)/((C20/$G$7)/$K$5)*12.011*1.06)</f>
        <v>0.3413090124296627</v>
      </c>
      <c r="F20" s="6">
        <f>AVERAGE(E20:E22)</f>
        <v>0.31007467290572094</v>
      </c>
      <c r="G20" s="6">
        <f>STDEV(E20:E22)</f>
        <v>0.027052333080586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>
        <v>72338</v>
      </c>
      <c r="D21">
        <v>1666</v>
      </c>
      <c r="E21" s="6">
        <f>((D21/$G$8)/((C21/$G$7)/$K$5)*12.011*1.06)</f>
        <v>0.2948326710799303</v>
      </c>
      <c r="F21" s="6"/>
      <c r="G21" s="8">
        <f>(G20/F20)*100</f>
        <v>8.724457507953685</v>
      </c>
      <c r="H21" s="6"/>
      <c r="I21" s="8"/>
      <c r="J21" s="5"/>
    </row>
    <row r="22" spans="1:10" ht="12">
      <c r="A22" s="5">
        <v>25</v>
      </c>
      <c r="B22" s="5" t="s">
        <v>46</v>
      </c>
      <c r="C22">
        <v>73132</v>
      </c>
      <c r="D22">
        <v>1680</v>
      </c>
      <c r="E22" s="17">
        <f>((D22/$G$8)/((C22/$G$7)/$K$5)*12.011*1.06)</f>
        <v>0.2940823352075698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>
        <v>72151</v>
      </c>
      <c r="E24" s="6">
        <f>((D24/$G$8)/((C24/$G$7)/$K$6)*12.011*1.06)</f>
        <v>0</v>
      </c>
      <c r="F24" s="6">
        <f>AVERAGE(E25:E26)</f>
        <v>0.2097386936542025</v>
      </c>
      <c r="G24" s="6">
        <f>STDEV(E25:E26)</f>
        <v>0.0401230757077236</v>
      </c>
      <c r="H24" s="6" t="s">
        <v>71</v>
      </c>
      <c r="I24" s="6"/>
      <c r="J24" s="5"/>
    </row>
    <row r="25" spans="1:10" ht="12">
      <c r="A25" s="5">
        <v>45</v>
      </c>
      <c r="B25" s="5" t="s">
        <v>48</v>
      </c>
      <c r="C25">
        <v>70689</v>
      </c>
      <c r="D25">
        <v>999</v>
      </c>
      <c r="E25" s="6">
        <f>((D25/$G$8)/((C25/$G$7)/$K$6)*12.011*1.06)</f>
        <v>0.18136739473920976</v>
      </c>
      <c r="F25" s="6"/>
      <c r="G25" s="8">
        <f>(G24/F24)*100</f>
        <v>19.130030329012524</v>
      </c>
      <c r="H25" s="6"/>
      <c r="I25" s="8"/>
      <c r="J25" s="5"/>
    </row>
    <row r="26" spans="1:10" ht="12">
      <c r="A26" s="5">
        <v>45</v>
      </c>
      <c r="B26" s="5" t="s">
        <v>49</v>
      </c>
      <c r="C26">
        <v>68827</v>
      </c>
      <c r="D26">
        <v>1277</v>
      </c>
      <c r="E26" s="6">
        <f>((D26/$G$8)/((C26/$G$7)/$K$6)*12.011*1.06)</f>
        <v>0.2381099925691952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>
        <v>71166</v>
      </c>
      <c r="D28">
        <v>723</v>
      </c>
      <c r="E28" s="6">
        <f>((D28/$G$8)/((C28/$G$7)/$K$7)*12.011*1.06)</f>
        <v>0.13089748000674478</v>
      </c>
      <c r="F28" s="6">
        <f>AVERAGE(E28:E30)</f>
        <v>0.13432864206013553</v>
      </c>
      <c r="G28" s="6">
        <f>STDEV(E28:E30)</f>
        <v>0.006232374538322841</v>
      </c>
      <c r="H28" s="6"/>
      <c r="I28" s="6"/>
      <c r="J28" s="5"/>
    </row>
    <row r="29" spans="1:10" ht="12">
      <c r="A29" s="5">
        <v>75</v>
      </c>
      <c r="B29" s="5" t="s">
        <v>51</v>
      </c>
      <c r="C29">
        <v>70102</v>
      </c>
      <c r="D29">
        <v>770</v>
      </c>
      <c r="E29" s="6">
        <f>((D29/$G$8)/((C29/$G$7)/$K$7)*12.011*1.06)</f>
        <v>0.14152262044449518</v>
      </c>
      <c r="F29" s="6"/>
      <c r="G29" s="8">
        <f>(G28/F28)*100</f>
        <v>4.639646796647259</v>
      </c>
      <c r="H29" s="6"/>
      <c r="I29" s="8"/>
      <c r="J29" s="5"/>
    </row>
    <row r="30" spans="1:10" ht="12">
      <c r="A30" s="5">
        <v>75</v>
      </c>
      <c r="B30" s="5" t="s">
        <v>52</v>
      </c>
      <c r="C30">
        <v>70656</v>
      </c>
      <c r="D30">
        <v>716</v>
      </c>
      <c r="E30" s="6">
        <f>((D30/$G$8)/((C30/$G$7)/$K$7)*12.011*1.06)</f>
        <v>0.13056582572916667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>
        <v>68403</v>
      </c>
      <c r="D32">
        <v>270</v>
      </c>
      <c r="E32" s="17">
        <f>((D32/$G$8)/((C32/$G$7)/$K$8)*12.011*1.06)</f>
        <v>0.05110867241787641</v>
      </c>
      <c r="F32" s="6">
        <f>AVERAGE(E32:E34)</f>
        <v>0.04492551688551918</v>
      </c>
      <c r="G32" s="6">
        <f>STDEV(E32:E34)</f>
        <v>0.0073515287684098075</v>
      </c>
      <c r="H32" s="6"/>
      <c r="I32" s="6"/>
      <c r="J32" s="5"/>
    </row>
    <row r="33" spans="1:10" ht="12">
      <c r="A33" s="5">
        <v>100</v>
      </c>
      <c r="B33" s="5" t="s">
        <v>54</v>
      </c>
      <c r="C33">
        <v>70720</v>
      </c>
      <c r="D33">
        <v>256</v>
      </c>
      <c r="E33" s="6">
        <f>((D33/$G$8)/((C33/$G$7)/$K$8)*12.011*1.06)</f>
        <v>0.04687094378280542</v>
      </c>
      <c r="F33" s="6"/>
      <c r="G33" s="8">
        <f>(G32/F32)*100</f>
        <v>16.36381566213971</v>
      </c>
      <c r="H33" s="6"/>
      <c r="I33" s="8"/>
      <c r="J33" s="5"/>
    </row>
    <row r="34" spans="1:10" ht="12">
      <c r="A34" s="5">
        <v>100</v>
      </c>
      <c r="B34" s="5" t="s">
        <v>55</v>
      </c>
      <c r="C34">
        <v>73191</v>
      </c>
      <c r="D34">
        <v>208</v>
      </c>
      <c r="E34" s="6">
        <f>((D34/$G$8)/((C34/$G$7)/$K$8)*12.011*1.06)</f>
        <v>0.036796934455875716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>
        <v>66541</v>
      </c>
      <c r="D36">
        <v>133</v>
      </c>
      <c r="E36" s="17">
        <f>((D36/$G$8)/((C36/$G$7)/$K$8)*12.011*1.06)</f>
        <v>0.025880240201680164</v>
      </c>
      <c r="F36" s="6">
        <f>AVERAGE(E36:E38)</f>
        <v>0.025513147960256038</v>
      </c>
      <c r="G36" s="6">
        <f>STDEV(E36:E38)</f>
        <v>0.004069448756736395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>
        <v>71215</v>
      </c>
      <c r="D37">
        <v>117</v>
      </c>
      <c r="E37" s="6">
        <f>((D37/$G$8)/((C37/$G$7)/$K$8)*12.011*1.06)</f>
        <v>0.021272589928245458</v>
      </c>
      <c r="F37" s="6"/>
      <c r="G37" s="8">
        <f>(G36/F36)*100</f>
        <v>15.950398449755063</v>
      </c>
      <c r="H37" s="6"/>
      <c r="I37" s="8"/>
      <c r="J37" s="5"/>
    </row>
    <row r="38" spans="1:19" ht="12">
      <c r="A38" s="5">
        <v>125</v>
      </c>
      <c r="B38" s="5" t="s">
        <v>58</v>
      </c>
      <c r="C38">
        <v>72701</v>
      </c>
      <c r="D38">
        <v>165</v>
      </c>
      <c r="E38" s="6">
        <f>((D38/$G$8)/((C38/$G$7)/$K$8)*12.011*1.06)</f>
        <v>0.02938661375084249</v>
      </c>
      <c r="F38" s="6"/>
      <c r="G38" s="5"/>
      <c r="H38" s="6"/>
      <c r="I38" s="5"/>
      <c r="J38" s="5"/>
      <c r="N38" s="16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5" t="s">
        <v>61</v>
      </c>
      <c r="B40" s="5"/>
      <c r="C40" s="17">
        <v>50.42</v>
      </c>
      <c r="D40" s="6">
        <v>29.29</v>
      </c>
      <c r="E40" s="18"/>
      <c r="F40" s="16"/>
      <c r="G40" s="16"/>
      <c r="H40" s="18"/>
      <c r="I40" s="6"/>
      <c r="J40" s="5"/>
    </row>
    <row r="41" spans="1:10" ht="12">
      <c r="A41" s="5"/>
      <c r="B41" s="9"/>
      <c r="C41" s="16"/>
      <c r="D41" s="18"/>
      <c r="E41" s="20"/>
      <c r="H41" s="18"/>
      <c r="I41" s="8"/>
      <c r="J41" s="5"/>
    </row>
    <row r="42" spans="1:10" ht="12">
      <c r="A42" s="5"/>
      <c r="B42" s="5"/>
      <c r="C42" s="6"/>
      <c r="D42" s="6"/>
      <c r="E42" s="5"/>
      <c r="H42" s="6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33</v>
      </c>
      <c r="H44" s="5"/>
      <c r="I44" s="5"/>
      <c r="J44" s="5"/>
    </row>
    <row r="45" spans="1:10" ht="12">
      <c r="A45" t="s">
        <v>62</v>
      </c>
      <c r="H45" s="5"/>
      <c r="I45" s="5"/>
      <c r="J45" s="5"/>
    </row>
    <row r="46" spans="1:10" ht="12">
      <c r="A46">
        <v>0</v>
      </c>
      <c r="B46" s="6">
        <f>F16</f>
        <v>0.3174890939935497</v>
      </c>
      <c r="C46" s="6">
        <f>G16</f>
        <v>0.012601190414114708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0.3174890939935497</v>
      </c>
      <c r="C47" s="6">
        <f>G16</f>
        <v>0.012601190414114708</v>
      </c>
      <c r="D47" s="12">
        <f aca="true" t="shared" si="0" ref="D47:D53">(A47-A46)*((B46+B47)/2)</f>
        <v>1.5874454699677485</v>
      </c>
      <c r="E47" s="12">
        <f aca="true" t="shared" si="1" ref="E47:E53">(A46-A47)*(A46-A47)*C47*C47</f>
        <v>0.00396974999631941</v>
      </c>
      <c r="H47" s="5"/>
      <c r="I47" s="5"/>
      <c r="J47" s="5"/>
    </row>
    <row r="48" spans="1:10" ht="12">
      <c r="A48">
        <v>25</v>
      </c>
      <c r="B48" s="6">
        <f>F20</f>
        <v>0.31007467290572094</v>
      </c>
      <c r="C48" s="6">
        <f>G20</f>
        <v>0.027052333080586</v>
      </c>
      <c r="D48" s="12">
        <f t="shared" si="0"/>
        <v>6.275637668992706</v>
      </c>
      <c r="E48" s="12">
        <f t="shared" si="1"/>
        <v>0.2927314900411871</v>
      </c>
      <c r="H48" s="5"/>
      <c r="I48" s="5"/>
      <c r="J48" s="5"/>
    </row>
    <row r="49" spans="1:10" ht="12">
      <c r="A49">
        <v>45</v>
      </c>
      <c r="B49" s="6">
        <f>F24</f>
        <v>0.2097386936542025</v>
      </c>
      <c r="C49" s="6">
        <f>G24</f>
        <v>0.0401230757077236</v>
      </c>
      <c r="D49" s="12">
        <f t="shared" si="0"/>
        <v>5.198133665599234</v>
      </c>
      <c r="E49" s="12">
        <f t="shared" si="1"/>
        <v>0.6439444816990879</v>
      </c>
      <c r="H49" s="5"/>
      <c r="I49" s="5"/>
      <c r="J49" s="5"/>
    </row>
    <row r="50" spans="1:10" ht="12">
      <c r="A50">
        <v>75</v>
      </c>
      <c r="B50" s="6">
        <f>F28</f>
        <v>0.13432864206013553</v>
      </c>
      <c r="C50" s="6">
        <f>G28</f>
        <v>0.006232374538322841</v>
      </c>
      <c r="D50" s="12">
        <f t="shared" si="0"/>
        <v>5.16101003571507</v>
      </c>
      <c r="E50" s="12">
        <f t="shared" si="1"/>
        <v>0.034958243147341354</v>
      </c>
      <c r="H50" s="5"/>
      <c r="I50" s="5"/>
      <c r="J50" s="5"/>
    </row>
    <row r="51" spans="1:5" ht="12">
      <c r="A51">
        <v>100</v>
      </c>
      <c r="B51" s="6">
        <f>F32</f>
        <v>0.04492551688551918</v>
      </c>
      <c r="C51" s="6">
        <f>G32</f>
        <v>0.0073515287684098075</v>
      </c>
      <c r="D51" s="12">
        <f t="shared" si="0"/>
        <v>2.240676986820684</v>
      </c>
      <c r="E51" s="12">
        <f t="shared" si="1"/>
        <v>0.03377810952047314</v>
      </c>
    </row>
    <row r="52" spans="1:5" ht="12">
      <c r="A52">
        <v>125</v>
      </c>
      <c r="B52" s="6">
        <f>F36</f>
        <v>0.025513147960256038</v>
      </c>
      <c r="C52" s="6">
        <f>G36</f>
        <v>0.004069448756736395</v>
      </c>
      <c r="D52" s="12">
        <f t="shared" si="0"/>
        <v>0.8804833105721901</v>
      </c>
      <c r="E52" s="12">
        <f t="shared" si="1"/>
        <v>0.010350258239814619</v>
      </c>
    </row>
    <row r="53" spans="1:5" ht="12">
      <c r="A53">
        <v>200</v>
      </c>
      <c r="B53" s="6">
        <v>0</v>
      </c>
      <c r="C53" s="6">
        <v>0</v>
      </c>
      <c r="D53" s="12">
        <f t="shared" si="0"/>
        <v>0.9567430485096015</v>
      </c>
      <c r="E53" s="12">
        <f t="shared" si="1"/>
        <v>0</v>
      </c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35</v>
      </c>
      <c r="C55" s="14"/>
      <c r="D55" s="10">
        <f>SUM(D46:D53)</f>
        <v>22.300130186177235</v>
      </c>
      <c r="E55" s="10">
        <f>SQRT(SUM(E46:E53))</f>
        <v>1.0098179700541199</v>
      </c>
      <c r="H55" s="6"/>
      <c r="I55" s="6"/>
    </row>
    <row r="56" spans="1:9" ht="12">
      <c r="A56" s="13" t="s">
        <v>36</v>
      </c>
      <c r="B56" s="14"/>
      <c r="C56" s="14"/>
      <c r="D56" s="15">
        <f>SUM(D51:D53)</f>
        <v>4.077903345902476</v>
      </c>
      <c r="E56" s="15">
        <f>SQRT(SUM(E51:E53))</f>
        <v>0.2100675314280809</v>
      </c>
      <c r="H56" s="6"/>
      <c r="I56" s="6"/>
    </row>
    <row r="57" spans="1:9" ht="12">
      <c r="A57" s="13" t="s">
        <v>37</v>
      </c>
      <c r="B57" s="14"/>
      <c r="C57" s="14"/>
      <c r="D57" s="10">
        <f>SUM(D47:D50)</f>
        <v>18.222226840274757</v>
      </c>
      <c r="E57" s="10">
        <f>SQRT(SUM(E47:E50))</f>
        <v>0.9877266650667763</v>
      </c>
      <c r="H57" s="6"/>
      <c r="I57" s="6"/>
    </row>
    <row r="58" spans="1:9" ht="12">
      <c r="A58" s="13"/>
      <c r="B58" s="14"/>
      <c r="C58" s="14"/>
      <c r="D58" s="10"/>
      <c r="E58" s="10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  <row r="62" spans="8:9" ht="12">
      <c r="H62" s="6"/>
      <c r="I62" s="8"/>
    </row>
  </sheetData>
  <sheetProtection/>
  <printOptions/>
  <pageMargins left="0.75" right="0.75" top="0.51" bottom="0.53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G25" sqref="G25"/>
    </sheetView>
  </sheetViews>
  <sheetFormatPr defaultColWidth="8.8515625" defaultRowHeight="12.75"/>
  <sheetData>
    <row r="1" spans="1:6" ht="16.5">
      <c r="A1" s="1" t="s">
        <v>67</v>
      </c>
      <c r="B1" s="1"/>
      <c r="C1" s="1"/>
      <c r="D1" s="1"/>
      <c r="E1" s="1" t="s">
        <v>69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:11" ht="12">
      <c r="A10" s="4"/>
      <c r="J10">
        <v>150</v>
      </c>
      <c r="K10">
        <v>2070</v>
      </c>
    </row>
    <row r="11" spans="10:11" ht="12">
      <c r="J11">
        <v>175</v>
      </c>
      <c r="K11">
        <v>2082</v>
      </c>
    </row>
    <row r="12" spans="3:8" ht="12">
      <c r="C12" s="4" t="s">
        <v>64</v>
      </c>
      <c r="E12" s="5"/>
      <c r="F12" s="5"/>
      <c r="G12" s="6"/>
      <c r="H12" s="6"/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7"/>
      <c r="I15" s="5"/>
      <c r="K15" s="4"/>
    </row>
    <row r="16" spans="1:8" ht="12">
      <c r="A16" s="5">
        <v>5</v>
      </c>
      <c r="B16" s="5" t="s">
        <v>41</v>
      </c>
      <c r="C16">
        <v>70470</v>
      </c>
      <c r="D16">
        <v>3233</v>
      </c>
      <c r="E16" s="6">
        <f>((D16/$G$8)/((C16/$G$7)/$K$4)*12.011*1.06)</f>
        <v>0.7337743732066837</v>
      </c>
      <c r="F16" s="6">
        <f>AVERAGE(E16:E18)</f>
        <v>0.779453515643835</v>
      </c>
      <c r="G16" s="6">
        <f>STDEV(E16:E18)</f>
        <v>0.07545833675216669</v>
      </c>
      <c r="H16" s="5"/>
    </row>
    <row r="17" spans="1:9" ht="12">
      <c r="A17" s="5">
        <v>5</v>
      </c>
      <c r="B17" s="5" t="s">
        <v>42</v>
      </c>
      <c r="C17">
        <v>63696</v>
      </c>
      <c r="D17">
        <v>3451</v>
      </c>
      <c r="E17" s="6">
        <f>((D17/$G$8)/((C17/$G$7)/$K$4)*12.011*1.06)</f>
        <v>0.8665505575958459</v>
      </c>
      <c r="F17" s="6"/>
      <c r="G17" s="8">
        <f>(G16/F16)*100</f>
        <v>9.680928398897205</v>
      </c>
      <c r="H17" s="6"/>
      <c r="I17" s="7"/>
    </row>
    <row r="18" spans="1:9" ht="12">
      <c r="A18" s="5">
        <v>5</v>
      </c>
      <c r="B18" s="5" t="s">
        <v>43</v>
      </c>
      <c r="C18">
        <v>71060</v>
      </c>
      <c r="D18">
        <v>3279</v>
      </c>
      <c r="E18" s="6">
        <f>((D18/$G$8)/((C18/$G$7)/$K$4)*12.011*1.06)</f>
        <v>0.7380356161289755</v>
      </c>
      <c r="F18" s="6"/>
      <c r="G18" s="5"/>
      <c r="H18" s="6"/>
      <c r="I18" s="7"/>
    </row>
    <row r="19" spans="1:10" ht="12">
      <c r="A19" s="5"/>
      <c r="B19" s="5"/>
      <c r="C19" s="5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44</v>
      </c>
      <c r="C20">
        <v>73965</v>
      </c>
      <c r="D20">
        <v>3573</v>
      </c>
      <c r="E20" s="6">
        <f>((D20/$G$8)/((C20/$G$7)/$K$5)*12.011*1.06)</f>
        <v>0.7730077975476576</v>
      </c>
      <c r="F20" s="6">
        <f>AVERAGE(E20:E22)</f>
        <v>0.7494804486657722</v>
      </c>
      <c r="G20" s="6">
        <f>STDEV(E20:E22)</f>
        <v>0.07640236710411383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>
        <v>72338</v>
      </c>
      <c r="D21">
        <v>3002</v>
      </c>
      <c r="E21" s="6">
        <f>((D21/$G$8)/((C21/$G$7)/$K$5)*12.011*1.06)</f>
        <v>0.6640813914930603</v>
      </c>
      <c r="F21" s="6"/>
      <c r="G21" s="8">
        <f>(G20/F20)*100</f>
        <v>10.194044052800255</v>
      </c>
      <c r="H21" s="6"/>
      <c r="I21" s="8"/>
      <c r="J21" s="5"/>
    </row>
    <row r="22" spans="1:10" ht="12">
      <c r="A22" s="5">
        <v>25</v>
      </c>
      <c r="B22" s="5" t="s">
        <v>46</v>
      </c>
      <c r="C22">
        <v>73132</v>
      </c>
      <c r="D22">
        <v>3708</v>
      </c>
      <c r="E22" s="6">
        <f>((D22/$G$8)/((C22/$G$7)/$K$5)*12.011*1.06)</f>
        <v>0.8113521569565989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>
        <v>72151</v>
      </c>
      <c r="E24" s="6">
        <f>((D24/$G$8)/((C24/$G$7)/$K$6)*12.011*1.06)</f>
        <v>0</v>
      </c>
      <c r="F24" s="6">
        <f>AVERAGE(E25:E26)</f>
        <v>0.7818948739986514</v>
      </c>
      <c r="G24" s="6">
        <f>STDEV(E25:E26)</f>
        <v>0.08679382717018579</v>
      </c>
      <c r="H24" s="18" t="s">
        <v>72</v>
      </c>
      <c r="I24" s="6"/>
      <c r="J24" s="5"/>
    </row>
    <row r="25" spans="1:10" ht="12">
      <c r="A25" s="5">
        <v>45</v>
      </c>
      <c r="B25" s="5" t="s">
        <v>48</v>
      </c>
      <c r="C25">
        <v>70689</v>
      </c>
      <c r="D25">
        <v>3175</v>
      </c>
      <c r="E25" s="6">
        <f>((D25/$G$8)/((C25/$G$7)/$K$6)*12.011*1.06)</f>
        <v>0.7205223702414802</v>
      </c>
      <c r="F25" s="6"/>
      <c r="G25" s="8">
        <f>(G24/F24)*100</f>
        <v>11.10044713892516</v>
      </c>
      <c r="I25" s="8"/>
      <c r="J25" s="5"/>
    </row>
    <row r="26" spans="1:10" ht="12">
      <c r="A26" s="5">
        <v>45</v>
      </c>
      <c r="B26" s="5" t="s">
        <v>49</v>
      </c>
      <c r="C26">
        <v>68827</v>
      </c>
      <c r="D26">
        <v>3618</v>
      </c>
      <c r="E26" s="6">
        <f>((D26/$G$8)/((C26/$G$7)/$K$6)*12.011*1.06)</f>
        <v>0.8432673777558226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>
        <v>71166</v>
      </c>
      <c r="D28">
        <v>1651</v>
      </c>
      <c r="E28" s="6">
        <f>((D28/$G$8)/((C28/$G$7)/$K$7)*12.011*1.06)</f>
        <v>0.3736371706278279</v>
      </c>
      <c r="F28" s="6">
        <f>AVERAGE(E28:E30)</f>
        <v>0.3834272322961345</v>
      </c>
      <c r="G28" s="6">
        <f>STDEV(E28:E30)</f>
        <v>0.025518766264828116</v>
      </c>
      <c r="H28" s="6"/>
      <c r="I28" s="6"/>
      <c r="J28" s="5"/>
    </row>
    <row r="29" spans="1:10" ht="12">
      <c r="A29" s="5">
        <v>75</v>
      </c>
      <c r="B29" s="5" t="s">
        <v>51</v>
      </c>
      <c r="C29">
        <v>70102</v>
      </c>
      <c r="D29">
        <v>1795</v>
      </c>
      <c r="E29" s="6">
        <f>((D29/$G$8)/((C29/$G$7)/$K$7)*12.011*1.06)</f>
        <v>0.4123914021069299</v>
      </c>
      <c r="F29" s="6"/>
      <c r="G29" s="8">
        <f>(G28/F28)*100</f>
        <v>6.655439185164361</v>
      </c>
      <c r="H29" s="6"/>
      <c r="I29" s="8"/>
      <c r="J29" s="5"/>
    </row>
    <row r="30" spans="1:10" ht="12">
      <c r="A30" s="5">
        <v>75</v>
      </c>
      <c r="B30" s="5" t="s">
        <v>52</v>
      </c>
      <c r="C30">
        <v>70656</v>
      </c>
      <c r="D30">
        <v>1598</v>
      </c>
      <c r="E30" s="6">
        <f>((D30/$G$8)/((C30/$G$7)/$K$7)*12.011*1.06)</f>
        <v>0.36425312415364586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>
        <v>68403</v>
      </c>
      <c r="D32">
        <v>579</v>
      </c>
      <c r="E32" s="17">
        <f>((D32/$G$8)/((C32/$G$7)/$K$8)*12.011*1.06)</f>
        <v>0.1369996357868076</v>
      </c>
      <c r="F32" s="6">
        <f>AVERAGE(E32:E34)</f>
        <v>0.13515422567489174</v>
      </c>
      <c r="G32" s="6">
        <f>STDEV(E32:E34)</f>
        <v>0.003482007251274467</v>
      </c>
      <c r="H32" s="6"/>
      <c r="I32" s="6"/>
      <c r="J32" s="5"/>
    </row>
    <row r="33" spans="1:10" ht="12">
      <c r="A33" s="5">
        <v>100</v>
      </c>
      <c r="B33" s="5" t="s">
        <v>54</v>
      </c>
      <c r="C33">
        <v>70720</v>
      </c>
      <c r="D33">
        <v>573</v>
      </c>
      <c r="E33" s="6">
        <f>((D33/$G$8)/((C33/$G$7)/$K$8)*12.011*1.06)</f>
        <v>0.13113794329857184</v>
      </c>
      <c r="F33" s="6"/>
      <c r="G33" s="8">
        <f>(G32/F32)*100</f>
        <v>2.576321409032597</v>
      </c>
      <c r="H33" s="6"/>
      <c r="I33" s="8"/>
      <c r="J33" s="5"/>
    </row>
    <row r="34" spans="1:10" ht="12">
      <c r="A34" s="5">
        <v>100</v>
      </c>
      <c r="B34" s="5" t="s">
        <v>55</v>
      </c>
      <c r="C34">
        <v>73191</v>
      </c>
      <c r="D34">
        <v>621</v>
      </c>
      <c r="E34" s="17">
        <f>((D34/$G$8)/((C34/$G$7)/$K$8)*12.011*1.06)</f>
        <v>0.1373250979392958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>
        <v>66541</v>
      </c>
      <c r="D36">
        <v>245</v>
      </c>
      <c r="E36" s="17">
        <f>((D36/$G$8)/((C36/$G$7)/$K$9)*12.011*1.06)</f>
        <v>0.060061430499616784</v>
      </c>
      <c r="F36" s="6">
        <f>AVERAGE(E36:E38)</f>
        <v>0.060896599475665066</v>
      </c>
      <c r="G36" s="6">
        <f>STDEV(E36:E38)</f>
        <v>0.011630883401987866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>
        <v>71215</v>
      </c>
      <c r="D37">
        <v>217</v>
      </c>
      <c r="E37" s="6">
        <f>((D37/$G$8)/((C37/$G$7)/$K$9)*12.011*1.06)</f>
        <v>0.04970581119672821</v>
      </c>
      <c r="F37" s="6"/>
      <c r="G37" s="8">
        <f>(G36/F36)*100</f>
        <v>19.09939717838546</v>
      </c>
      <c r="H37" s="6"/>
      <c r="I37" s="8"/>
      <c r="J37" s="5"/>
    </row>
    <row r="38" spans="1:19" ht="12">
      <c r="A38" s="5">
        <v>125</v>
      </c>
      <c r="B38" s="5" t="s">
        <v>58</v>
      </c>
      <c r="C38">
        <v>72701</v>
      </c>
      <c r="D38">
        <v>325</v>
      </c>
      <c r="E38" s="6">
        <f>((D38/$G$8)/((C38/$G$7)/$K$9)*12.011*1.06)</f>
        <v>0.0729225567306502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25" t="s">
        <v>61</v>
      </c>
      <c r="B40" s="25"/>
      <c r="C40" s="26">
        <v>50.42</v>
      </c>
      <c r="D40" s="26">
        <v>26.99</v>
      </c>
      <c r="E40" s="18"/>
      <c r="F40" s="16"/>
      <c r="G40" s="16"/>
      <c r="H40" s="5"/>
      <c r="I40" s="6"/>
      <c r="J40" s="5"/>
    </row>
    <row r="41" spans="1:10" ht="12">
      <c r="A41" s="5"/>
      <c r="B41" s="9"/>
      <c r="C41" s="16"/>
      <c r="D41" s="18"/>
      <c r="E41" s="20"/>
      <c r="H41" s="5"/>
      <c r="I41" s="8"/>
      <c r="J41" s="5"/>
    </row>
    <row r="42" spans="1:10" ht="12">
      <c r="A42" s="5"/>
      <c r="B42" s="5"/>
      <c r="C42" s="6"/>
      <c r="D42" s="6"/>
      <c r="E42" s="5"/>
      <c r="H42" s="5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33</v>
      </c>
      <c r="H44" s="5"/>
      <c r="I44" s="5"/>
      <c r="J44" s="5"/>
    </row>
    <row r="45" spans="1:10" ht="12">
      <c r="A45" t="s">
        <v>63</v>
      </c>
      <c r="H45" s="5"/>
      <c r="I45" s="5"/>
      <c r="J45" s="5"/>
    </row>
    <row r="46" spans="1:10" ht="12">
      <c r="A46">
        <v>0</v>
      </c>
      <c r="B46" s="6">
        <f>F16</f>
        <v>0.779453515643835</v>
      </c>
      <c r="C46" s="6">
        <f>G16</f>
        <v>0.07545833675216669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0.779453515643835</v>
      </c>
      <c r="C47" s="6">
        <f>G16</f>
        <v>0.07545833675216669</v>
      </c>
      <c r="D47" s="12">
        <f>(A47-A46)*((B46+B47)/2)</f>
        <v>3.897267578219175</v>
      </c>
      <c r="E47" s="12">
        <f aca="true" t="shared" si="0" ref="E47:E53">(A46-A47)*(A46-A47)*C47*C47</f>
        <v>0.14234901463508476</v>
      </c>
      <c r="H47" s="5"/>
      <c r="I47" s="5"/>
      <c r="J47" s="5"/>
    </row>
    <row r="48" spans="1:10" ht="12">
      <c r="A48">
        <v>25</v>
      </c>
      <c r="B48" s="6">
        <f>F20</f>
        <v>0.7494804486657722</v>
      </c>
      <c r="C48" s="6">
        <f>G20</f>
        <v>0.07640236710411383</v>
      </c>
      <c r="D48" s="12">
        <f aca="true" t="shared" si="1" ref="D48:D53">(A48-A47)*((B47+B48)/2)</f>
        <v>15.28933964309607</v>
      </c>
      <c r="E48" s="12">
        <f t="shared" si="0"/>
        <v>2.33492867964471</v>
      </c>
      <c r="I48" s="5"/>
      <c r="J48" s="5"/>
    </row>
    <row r="49" spans="1:10" ht="12">
      <c r="A49">
        <v>45</v>
      </c>
      <c r="B49" s="6">
        <f>F24</f>
        <v>0.7818948739986514</v>
      </c>
      <c r="C49" s="6">
        <f>G24</f>
        <v>0.08679382717018579</v>
      </c>
      <c r="D49" s="12">
        <f t="shared" si="1"/>
        <v>15.313753226644238</v>
      </c>
      <c r="E49" s="12">
        <f t="shared" si="0"/>
        <v>3.013267373939232</v>
      </c>
      <c r="I49" s="5"/>
      <c r="J49" s="5"/>
    </row>
    <row r="50" spans="1:10" ht="12">
      <c r="A50">
        <v>75</v>
      </c>
      <c r="B50" s="6">
        <f>F28</f>
        <v>0.3834272322961345</v>
      </c>
      <c r="C50" s="6">
        <f>G28</f>
        <v>0.025518766264828116</v>
      </c>
      <c r="D50" s="12">
        <f t="shared" si="1"/>
        <v>17.47983159442179</v>
      </c>
      <c r="E50" s="12">
        <f t="shared" si="0"/>
        <v>0.5860866885110365</v>
      </c>
      <c r="I50" s="5"/>
      <c r="J50" s="5"/>
    </row>
    <row r="51" spans="1:8" ht="12">
      <c r="A51">
        <v>100</v>
      </c>
      <c r="B51" s="6">
        <f>F32</f>
        <v>0.13515422567489174</v>
      </c>
      <c r="C51" s="6">
        <f>G32</f>
        <v>0.003482007251274467</v>
      </c>
      <c r="D51" s="12">
        <f t="shared" si="1"/>
        <v>6.482268224637829</v>
      </c>
      <c r="E51" s="12">
        <f t="shared" si="0"/>
        <v>0.007577734061204981</v>
      </c>
      <c r="H51" s="6"/>
    </row>
    <row r="52" spans="1:8" ht="12">
      <c r="A52">
        <v>125</v>
      </c>
      <c r="B52" s="6">
        <f>F36</f>
        <v>0.060896599475665066</v>
      </c>
      <c r="C52" s="6">
        <f>G36</f>
        <v>0.011630883401987866</v>
      </c>
      <c r="D52" s="12">
        <f t="shared" si="1"/>
        <v>2.45063531438196</v>
      </c>
      <c r="E52" s="12">
        <f t="shared" si="0"/>
        <v>0.08454840544414803</v>
      </c>
      <c r="H52" s="6"/>
    </row>
    <row r="53" spans="1:8" ht="12">
      <c r="A53">
        <v>200</v>
      </c>
      <c r="B53" s="6">
        <v>0</v>
      </c>
      <c r="C53" s="6">
        <v>0</v>
      </c>
      <c r="D53" s="12">
        <f t="shared" si="1"/>
        <v>2.28362248033744</v>
      </c>
      <c r="E53" s="12">
        <f t="shared" si="0"/>
        <v>0</v>
      </c>
      <c r="H53" s="6"/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35</v>
      </c>
      <c r="C55" s="14"/>
      <c r="D55" s="10">
        <f>SUM(D46:D53)</f>
        <v>63.1967180617385</v>
      </c>
      <c r="E55" s="10">
        <f>SQRT(SUM(E46:E53))</f>
        <v>2.4836984310168204</v>
      </c>
      <c r="H55" s="6"/>
      <c r="I55" s="6"/>
    </row>
    <row r="56" spans="1:9" ht="12">
      <c r="A56" s="13" t="s">
        <v>36</v>
      </c>
      <c r="B56" s="14"/>
      <c r="C56" s="14"/>
      <c r="D56" s="15">
        <f>SUM(D51:D53)</f>
        <v>11.216526019357229</v>
      </c>
      <c r="E56" s="15">
        <f>SQRT(SUM(E51:E53))</f>
        <v>0.30352288135386596</v>
      </c>
      <c r="H56" s="6"/>
      <c r="I56" s="6"/>
    </row>
    <row r="57" spans="1:9" ht="12">
      <c r="A57" s="13" t="s">
        <v>37</v>
      </c>
      <c r="B57" s="14"/>
      <c r="C57" s="14"/>
      <c r="D57" s="10">
        <f>SUM(D47:D50)</f>
        <v>51.98019204238127</v>
      </c>
      <c r="E57" s="10">
        <f>SQRT(SUM(E47:E50))</f>
        <v>2.465082505055371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ht="12">
      <c r="I60" s="6"/>
    </row>
    <row r="61" ht="12"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" bottom="0.53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E24" sqref="E24"/>
    </sheetView>
  </sheetViews>
  <sheetFormatPr defaultColWidth="8.8515625" defaultRowHeight="12.75"/>
  <sheetData>
    <row r="1" spans="1:6" ht="16.5">
      <c r="A1" s="1" t="s">
        <v>68</v>
      </c>
      <c r="B1" s="1"/>
      <c r="C1" s="1"/>
      <c r="D1" s="1"/>
      <c r="E1" s="1" t="s">
        <v>69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100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1:11" ht="12">
      <c r="A11" s="4" t="s">
        <v>64</v>
      </c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6"/>
    </row>
    <row r="15" spans="1:9" ht="12">
      <c r="A15" s="7" t="s">
        <v>14</v>
      </c>
      <c r="B15" s="5"/>
      <c r="C15" s="5"/>
      <c r="D15" s="5"/>
      <c r="E15" s="5"/>
      <c r="F15" s="5"/>
      <c r="G15" s="5"/>
      <c r="I15" s="5"/>
    </row>
    <row r="16" spans="1:8" ht="12">
      <c r="A16" s="5">
        <v>5</v>
      </c>
      <c r="B16" s="5" t="s">
        <v>41</v>
      </c>
      <c r="C16">
        <v>70470</v>
      </c>
      <c r="D16">
        <v>2904</v>
      </c>
      <c r="E16" s="6">
        <f>((D16/$G$8)/((C16/$G$7)/$K$4)*12.011*1.06)</f>
        <v>2.636412966028097</v>
      </c>
      <c r="F16" s="6">
        <f>AVERAGE(E16:E18)</f>
        <v>2.753775381906811</v>
      </c>
      <c r="G16" s="6">
        <f>STDEV(E16:E18)</f>
        <v>0.2876159041102941</v>
      </c>
      <c r="H16" s="7"/>
    </row>
    <row r="17" spans="1:9" ht="12">
      <c r="A17" s="5">
        <v>5</v>
      </c>
      <c r="B17" s="5" t="s">
        <v>42</v>
      </c>
      <c r="C17">
        <v>63696</v>
      </c>
      <c r="D17">
        <v>3068</v>
      </c>
      <c r="E17" s="17">
        <f>((D17/$G$8)/((C17/$G$7)/$K$4)*12.011*1.06)</f>
        <v>3.081515051525998</v>
      </c>
      <c r="F17" s="6"/>
      <c r="G17" s="8">
        <f>(G16/F16)*100</f>
        <v>10.444421356949553</v>
      </c>
      <c r="H17" s="7"/>
      <c r="I17" s="7"/>
    </row>
    <row r="18" spans="1:9" ht="12">
      <c r="A18" s="5">
        <v>5</v>
      </c>
      <c r="B18" s="5" t="s">
        <v>43</v>
      </c>
      <c r="C18">
        <v>71060</v>
      </c>
      <c r="D18">
        <v>2825</v>
      </c>
      <c r="E18" s="6">
        <f>((D18/$G$8)/((C18/$G$7)/$K$4)*12.011*1.06)</f>
        <v>2.543398128166338</v>
      </c>
      <c r="F18" s="6"/>
      <c r="G18" s="5"/>
      <c r="H18" s="5"/>
      <c r="I18" s="7"/>
    </row>
    <row r="19" spans="1:10" ht="12">
      <c r="A19" s="5"/>
      <c r="B19" s="5"/>
      <c r="C19" s="5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44</v>
      </c>
      <c r="C20">
        <v>73965</v>
      </c>
      <c r="D20">
        <v>2455</v>
      </c>
      <c r="E20" s="17">
        <f>((D20/$G$8)/((C20/$G$7)/$K$5)*12.011*1.06)</f>
        <v>2.1245274480598932</v>
      </c>
      <c r="F20" s="6">
        <f>AVERAGE(E20:E22)</f>
        <v>2.643105576145073</v>
      </c>
      <c r="G20" s="6">
        <f>STDEV(E20:E22)</f>
        <v>0.459140074973172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>
        <v>72338</v>
      </c>
      <c r="D21">
        <v>3388</v>
      </c>
      <c r="E21" s="6">
        <f>((D21/$G$8)/((C21/$G$7)/$K$5)*12.011*1.06)</f>
        <v>2.997878420224502</v>
      </c>
      <c r="F21" s="6"/>
      <c r="G21" s="8">
        <f>(G20/F20)*100</f>
        <v>17.371234774617687</v>
      </c>
      <c r="H21" s="6"/>
      <c r="I21" s="8"/>
      <c r="J21" s="5"/>
    </row>
    <row r="22" spans="1:10" ht="12">
      <c r="A22" s="5">
        <v>25</v>
      </c>
      <c r="B22" s="5" t="s">
        <v>46</v>
      </c>
      <c r="C22">
        <v>73132</v>
      </c>
      <c r="D22">
        <v>3207</v>
      </c>
      <c r="E22" s="6">
        <f>((D22/$G$8)/((C22/$G$7)/$K$5)*12.011*1.06)</f>
        <v>2.806910860150823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>
        <v>72151</v>
      </c>
      <c r="D24">
        <v>3117</v>
      </c>
      <c r="E24" s="27">
        <f>((D24/$G$8)/((C24/$G$7)/$K$6)*12.011*1.06)</f>
        <v>2.7721071706393534</v>
      </c>
      <c r="F24" s="6">
        <f>AVERAGE(E25:E26)</f>
        <v>2.09068061584288</v>
      </c>
      <c r="G24" s="6">
        <f>STDEV(E25:E26)</f>
        <v>0.8115311670599341</v>
      </c>
      <c r="H24" s="6"/>
      <c r="I24" s="6"/>
      <c r="J24" s="5"/>
    </row>
    <row r="25" spans="1:10" ht="12">
      <c r="A25" s="5">
        <v>45</v>
      </c>
      <c r="B25" s="5" t="s">
        <v>48</v>
      </c>
      <c r="C25">
        <v>70689</v>
      </c>
      <c r="D25">
        <v>1671</v>
      </c>
      <c r="E25" s="6">
        <f>((D25/$G$8)/((C25/$G$7)/$K$6)*12.011*1.06)</f>
        <v>1.5168414244705684</v>
      </c>
      <c r="F25" s="6"/>
      <c r="G25" s="8">
        <f>(G24/F24)*100</f>
        <v>38.81660168034593</v>
      </c>
      <c r="H25" s="6"/>
      <c r="I25" s="8"/>
      <c r="J25" s="5"/>
    </row>
    <row r="26" spans="1:10" ht="12">
      <c r="A26" s="5">
        <v>45</v>
      </c>
      <c r="B26" s="5" t="s">
        <v>49</v>
      </c>
      <c r="C26">
        <v>68827</v>
      </c>
      <c r="D26">
        <v>2858</v>
      </c>
      <c r="E26" s="17">
        <f>((D26/$G$8)/((C26/$G$7)/$K$6)*12.011*1.06)</f>
        <v>2.664519807215192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>
        <v>71166</v>
      </c>
      <c r="D28">
        <v>1931</v>
      </c>
      <c r="E28" s="6">
        <f>((D28/$G$8)/((C28/$G$7)/$K$7)*12.011*1.06)</f>
        <v>1.7480154487761008</v>
      </c>
      <c r="F28" s="6">
        <f>AVERAGE(E28:E30)</f>
        <v>1.765520523533431</v>
      </c>
      <c r="G28" s="6">
        <f>STDEV(E28:E30)</f>
        <v>0.0420689198666769</v>
      </c>
      <c r="H28" s="6"/>
      <c r="I28" s="6"/>
      <c r="J28" s="5"/>
    </row>
    <row r="29" spans="1:10" ht="12">
      <c r="A29" s="5">
        <v>75</v>
      </c>
      <c r="B29" s="5" t="s">
        <v>51</v>
      </c>
      <c r="C29">
        <v>70102</v>
      </c>
      <c r="D29">
        <v>1888</v>
      </c>
      <c r="E29" s="6">
        <f>((D29/$G$8)/((C29/$G$7)/$K$7)*12.011*1.06)</f>
        <v>1.7350305675273172</v>
      </c>
      <c r="F29" s="6"/>
      <c r="G29" s="8">
        <f>(G28/F28)*100</f>
        <v>2.382805484610403</v>
      </c>
      <c r="H29" s="6"/>
      <c r="I29" s="8"/>
      <c r="J29" s="5"/>
    </row>
    <row r="30" spans="1:10" ht="12">
      <c r="A30" s="5">
        <v>75</v>
      </c>
      <c r="B30" s="5" t="s">
        <v>52</v>
      </c>
      <c r="C30">
        <v>70656</v>
      </c>
      <c r="D30">
        <v>1989</v>
      </c>
      <c r="E30" s="6">
        <f>((D30/$G$8)/((C30/$G$7)/$K$7)*12.011*1.06)</f>
        <v>1.813515554296875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>
        <v>68403</v>
      </c>
      <c r="D32">
        <v>982</v>
      </c>
      <c r="E32" s="6">
        <f>((D32/$G$8)/((C32/$G$7)/$K$8)*12.011*1.06)</f>
        <v>0.9294206724880488</v>
      </c>
      <c r="F32" s="6">
        <f>AVERAGE(E32:E34)</f>
        <v>0.8025738823452554</v>
      </c>
      <c r="G32" s="6">
        <f>STDEV(E32:E34)</f>
        <v>0.13431310712611916</v>
      </c>
      <c r="H32" s="6"/>
      <c r="I32" s="6"/>
      <c r="J32" s="5"/>
    </row>
    <row r="33" spans="1:10" ht="12">
      <c r="A33" s="5">
        <v>100</v>
      </c>
      <c r="B33" s="5" t="s">
        <v>54</v>
      </c>
      <c r="C33">
        <v>70720</v>
      </c>
      <c r="D33">
        <v>723</v>
      </c>
      <c r="E33" s="6">
        <f>((D33/$G$8)/((C33/$G$7)/$K$8)*12.011*1.06)</f>
        <v>0.661868991307975</v>
      </c>
      <c r="F33" s="6"/>
      <c r="G33" s="8">
        <f>(G32/F32)*100</f>
        <v>16.73529504020661</v>
      </c>
      <c r="H33" s="6"/>
      <c r="I33" s="8"/>
      <c r="J33" s="5"/>
    </row>
    <row r="34" spans="1:10" ht="12">
      <c r="A34" s="5">
        <v>100</v>
      </c>
      <c r="B34" s="5" t="s">
        <v>55</v>
      </c>
      <c r="C34">
        <v>73191</v>
      </c>
      <c r="D34">
        <v>923</v>
      </c>
      <c r="E34" s="17">
        <f>((D34/$G$8)/((C34/$G$7)/$K$8)*12.011*1.06)</f>
        <v>0.8164319832397425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>
        <v>66541</v>
      </c>
      <c r="D36">
        <v>580</v>
      </c>
      <c r="E36" s="6">
        <f>((D36/$G$8)/((C36/$G$7)/$K$9)*12.011*1.06)</f>
        <v>0.5687449745269834</v>
      </c>
      <c r="F36" s="6">
        <f>AVERAGE(E36:E38)</f>
        <v>0.5206613520651855</v>
      </c>
      <c r="G36" s="6">
        <f>STDEV(E36:E38)</f>
        <v>0.050417114811282755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>
        <v>71215</v>
      </c>
      <c r="D37">
        <v>511</v>
      </c>
      <c r="E37" s="6">
        <f>((D37/$G$8)/((C37/$G$7)/$K$9)*12.011*1.06)</f>
        <v>0.46819667320789154</v>
      </c>
      <c r="F37" s="6"/>
      <c r="G37" s="8">
        <f>(G36/F36)*100</f>
        <v>9.683283503049534</v>
      </c>
      <c r="H37" s="6"/>
      <c r="I37" s="8"/>
      <c r="J37" s="5"/>
    </row>
    <row r="38" spans="1:19" ht="12">
      <c r="A38" s="5">
        <v>125</v>
      </c>
      <c r="B38" s="5" t="s">
        <v>58</v>
      </c>
      <c r="C38">
        <v>72701</v>
      </c>
      <c r="D38">
        <v>585</v>
      </c>
      <c r="E38" s="6">
        <f>((D38/$G$8)/((C38/$G$7)/$K$9)*12.011*1.06)</f>
        <v>0.5250424084606814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E39" s="6"/>
      <c r="F39" s="6"/>
      <c r="G39" s="5"/>
      <c r="H39" s="6"/>
      <c r="I39" s="5"/>
      <c r="J39" s="5"/>
    </row>
    <row r="40" spans="1:10" ht="12">
      <c r="A40" s="22" t="s">
        <v>60</v>
      </c>
      <c r="B40" s="23"/>
      <c r="C40" s="24">
        <v>50.42</v>
      </c>
      <c r="D40" s="24">
        <v>36.84</v>
      </c>
      <c r="E40" s="18"/>
      <c r="F40" s="6"/>
      <c r="G40" s="5"/>
      <c r="H40" s="6"/>
      <c r="I40" s="6"/>
      <c r="J40" s="5"/>
    </row>
    <row r="41" spans="1:10" ht="12">
      <c r="A41" s="5"/>
      <c r="B41" s="9"/>
      <c r="C41" s="16"/>
      <c r="D41" s="18"/>
      <c r="E41" s="20"/>
      <c r="F41" s="16"/>
      <c r="G41" s="16"/>
      <c r="H41" s="6"/>
      <c r="I41" s="8"/>
      <c r="J41" s="5"/>
    </row>
    <row r="42" spans="1:10" ht="12">
      <c r="A42" s="5"/>
      <c r="B42" s="5"/>
      <c r="C42" s="5"/>
      <c r="D42" s="5"/>
      <c r="F42" s="6"/>
      <c r="G42" s="6"/>
      <c r="H42" s="5"/>
      <c r="I42" s="5"/>
      <c r="J42" s="5"/>
    </row>
    <row r="43" spans="1:15" ht="12">
      <c r="A43" s="5"/>
      <c r="B43" s="4">
        <v>194</v>
      </c>
      <c r="G43" s="6"/>
      <c r="H43" s="5"/>
      <c r="I43" s="5"/>
      <c r="J43" s="5"/>
      <c r="K43" s="5"/>
      <c r="L43" s="5"/>
      <c r="M43" s="6"/>
      <c r="N43" s="6"/>
      <c r="O43" s="5"/>
    </row>
    <row r="44" spans="1:15" ht="12">
      <c r="A44" s="5"/>
      <c r="B44" t="s">
        <v>33</v>
      </c>
      <c r="G44" s="6"/>
      <c r="H44" s="5"/>
      <c r="I44" s="5"/>
      <c r="J44" s="5"/>
      <c r="K44" s="5"/>
      <c r="L44" s="5"/>
      <c r="M44" s="6"/>
      <c r="N44" s="6"/>
      <c r="O44" s="6"/>
    </row>
    <row r="45" spans="1:15" ht="12">
      <c r="A45" s="5"/>
      <c r="B45" t="s">
        <v>34</v>
      </c>
      <c r="G45" s="6"/>
      <c r="H45" s="5"/>
      <c r="I45" s="5"/>
      <c r="J45" s="5"/>
      <c r="K45" s="5"/>
      <c r="L45" s="5"/>
      <c r="M45" s="6"/>
      <c r="N45" s="6"/>
      <c r="O45" s="8"/>
    </row>
    <row r="46" spans="1:15" ht="12">
      <c r="A46" s="5"/>
      <c r="B46">
        <v>0</v>
      </c>
      <c r="C46" s="6">
        <f>F16</f>
        <v>2.753775381906811</v>
      </c>
      <c r="D46" s="6">
        <f>G16</f>
        <v>0.2876159041102941</v>
      </c>
      <c r="E46" s="10"/>
      <c r="F46" s="10"/>
      <c r="G46" s="6"/>
      <c r="H46" s="5"/>
      <c r="I46" s="5"/>
      <c r="J46" s="5"/>
      <c r="K46" s="5"/>
      <c r="L46" s="5"/>
      <c r="M46" s="6"/>
      <c r="N46" s="6"/>
      <c r="O46" s="5"/>
    </row>
    <row r="47" spans="1:10" ht="12">
      <c r="A47" s="5"/>
      <c r="B47">
        <v>5</v>
      </c>
      <c r="C47" s="6">
        <f>F16</f>
        <v>2.753775381906811</v>
      </c>
      <c r="D47" s="6">
        <f>G16</f>
        <v>0.2876159041102941</v>
      </c>
      <c r="E47" s="12">
        <f aca="true" t="shared" si="0" ref="E47:E53">(B47-B46)*((C46+C47)/2)</f>
        <v>13.768876909534056</v>
      </c>
      <c r="F47" s="12">
        <f>(B46-B47)*(B46-B47)*D47*D47</f>
        <v>2.0680727074295473</v>
      </c>
      <c r="G47" s="6"/>
      <c r="H47" s="5"/>
      <c r="I47" s="5"/>
      <c r="J47" s="5"/>
    </row>
    <row r="48" spans="1:10" ht="12">
      <c r="A48" s="5"/>
      <c r="B48">
        <v>25</v>
      </c>
      <c r="C48" s="6">
        <f>F20</f>
        <v>2.643105576145073</v>
      </c>
      <c r="D48" s="6">
        <f>G20</f>
        <v>0.459140074973172</v>
      </c>
      <c r="E48" s="12">
        <f t="shared" si="0"/>
        <v>53.968809580518844</v>
      </c>
      <c r="F48" s="12">
        <f aca="true" t="shared" si="1" ref="F48:F53">(B47-B48)*(B47-B48)*D48*D48</f>
        <v>84.323843378548</v>
      </c>
      <c r="G48" s="6"/>
      <c r="H48" s="5"/>
      <c r="I48" s="5"/>
      <c r="J48" s="5"/>
    </row>
    <row r="49" spans="2:10" ht="12">
      <c r="B49">
        <v>45</v>
      </c>
      <c r="C49" s="6">
        <f>F24</f>
        <v>2.09068061584288</v>
      </c>
      <c r="D49" s="6">
        <f>G24</f>
        <v>0.8115311670599341</v>
      </c>
      <c r="E49" s="12">
        <f t="shared" si="0"/>
        <v>47.33786191987953</v>
      </c>
      <c r="F49" s="12">
        <f t="shared" si="1"/>
        <v>263.4331340438635</v>
      </c>
      <c r="G49" s="8"/>
      <c r="H49" s="5"/>
      <c r="I49" s="5"/>
      <c r="J49" s="5"/>
    </row>
    <row r="50" spans="2:10" ht="12">
      <c r="B50">
        <v>75</v>
      </c>
      <c r="C50" s="6">
        <f>F28</f>
        <v>1.765520523533431</v>
      </c>
      <c r="D50" s="6">
        <f>G28</f>
        <v>0.0420689198666769</v>
      </c>
      <c r="E50" s="12">
        <f t="shared" si="0"/>
        <v>57.843017090644665</v>
      </c>
      <c r="F50" s="12">
        <f t="shared" si="1"/>
        <v>1.592814616873994</v>
      </c>
      <c r="G50" s="8"/>
      <c r="I50" s="5"/>
      <c r="J50" s="5"/>
    </row>
    <row r="51" spans="2:7" ht="12">
      <c r="B51">
        <v>100</v>
      </c>
      <c r="C51" s="6">
        <f>F32</f>
        <v>0.8025738823452554</v>
      </c>
      <c r="D51" s="6">
        <f>G32</f>
        <v>0.13431310712611916</v>
      </c>
      <c r="E51" s="12">
        <f t="shared" si="0"/>
        <v>32.10118007348358</v>
      </c>
      <c r="F51" s="12">
        <f t="shared" si="1"/>
        <v>11.275006716170227</v>
      </c>
      <c r="G51" s="8"/>
    </row>
    <row r="52" spans="2:7" ht="12">
      <c r="B52">
        <v>125</v>
      </c>
      <c r="C52" s="6">
        <f>F36</f>
        <v>0.5206613520651855</v>
      </c>
      <c r="D52" s="6">
        <f>G36</f>
        <v>0.050417114811282755</v>
      </c>
      <c r="E52" s="12">
        <f t="shared" si="0"/>
        <v>16.54044043013051</v>
      </c>
      <c r="F52" s="12">
        <f t="shared" si="1"/>
        <v>1.588678416183792</v>
      </c>
      <c r="G52" s="8"/>
    </row>
    <row r="53" spans="2:8" ht="12">
      <c r="B53">
        <v>200</v>
      </c>
      <c r="C53" s="6">
        <v>0</v>
      </c>
      <c r="D53" s="6">
        <v>0</v>
      </c>
      <c r="E53" s="12">
        <f t="shared" si="0"/>
        <v>19.524800702444455</v>
      </c>
      <c r="F53" s="12">
        <f t="shared" si="1"/>
        <v>0</v>
      </c>
      <c r="G53" s="8"/>
      <c r="H53" s="6"/>
    </row>
    <row r="54" spans="3:9" ht="12">
      <c r="C54" s="8"/>
      <c r="D54" s="8"/>
      <c r="E54" s="12"/>
      <c r="F54" s="12"/>
      <c r="G54" s="8"/>
      <c r="H54" s="6"/>
      <c r="I54" s="6"/>
    </row>
    <row r="55" spans="2:9" ht="12">
      <c r="B55" s="13" t="s">
        <v>7</v>
      </c>
      <c r="C55" s="14" t="s">
        <v>35</v>
      </c>
      <c r="D55" s="14"/>
      <c r="E55" s="10">
        <f>SUM(E46:E53)</f>
        <v>241.08498670663562</v>
      </c>
      <c r="F55" s="10">
        <f>SQRT(SUM(F46:F53))</f>
        <v>19.086161213797528</v>
      </c>
      <c r="H55" s="6"/>
      <c r="I55" s="6"/>
    </row>
    <row r="56" spans="2:9" ht="12">
      <c r="B56" s="13" t="s">
        <v>36</v>
      </c>
      <c r="C56" s="14"/>
      <c r="D56" s="14"/>
      <c r="E56" s="15">
        <f>SUM(E51:E53)</f>
        <v>68.16642120605854</v>
      </c>
      <c r="F56" s="15">
        <f>SQRT(SUM(F51:F53))</f>
        <v>3.5865979886731125</v>
      </c>
      <c r="H56" s="6"/>
      <c r="I56" s="6"/>
    </row>
    <row r="57" spans="2:9" ht="12">
      <c r="B57" s="13" t="s">
        <v>37</v>
      </c>
      <c r="C57" s="14"/>
      <c r="D57" s="14"/>
      <c r="E57" s="10">
        <f>SUM(E47:E50)</f>
        <v>172.91856550057707</v>
      </c>
      <c r="F57" s="10">
        <f>SQRT(SUM(F47:F50))</f>
        <v>18.746142663137796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spans="3:9" ht="12">
      <c r="C60" s="6"/>
      <c r="D60" s="6"/>
      <c r="H60" s="6"/>
      <c r="I60" s="6"/>
    </row>
    <row r="61" spans="8:9" ht="12">
      <c r="H61" s="6"/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2" bottom="0.52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0"/>
  <sheetViews>
    <sheetView workbookViewId="0" topLeftCell="A1">
      <selection activeCell="B44" sqref="B44"/>
    </sheetView>
  </sheetViews>
  <sheetFormatPr defaultColWidth="8.8515625" defaultRowHeight="12.75"/>
  <sheetData>
    <row r="4" spans="1:3" ht="12">
      <c r="A4">
        <v>5</v>
      </c>
      <c r="B4" s="6">
        <f>GFF!G20</f>
        <v>7.07154245357846</v>
      </c>
      <c r="C4" s="6">
        <f>GFF!H20</f>
        <v>0.7353540057771274</v>
      </c>
    </row>
    <row r="5" spans="1:3" ht="12">
      <c r="A5">
        <v>25</v>
      </c>
      <c r="B5" s="6">
        <f>GFF!G24</f>
        <v>6.90256266078908</v>
      </c>
      <c r="C5" s="6">
        <f>GFF!H24</f>
        <v>0.47547811975127297</v>
      </c>
    </row>
    <row r="6" spans="1:3" ht="12">
      <c r="A6">
        <v>45</v>
      </c>
      <c r="B6" s="6">
        <f>GFF!G28</f>
        <v>5.912763496982407</v>
      </c>
      <c r="C6" s="6">
        <f>GFF!H28</f>
        <v>0.9246703020902832</v>
      </c>
    </row>
    <row r="7" spans="1:3" ht="12">
      <c r="A7">
        <v>75</v>
      </c>
      <c r="B7" s="6">
        <f>GFF!G32</f>
        <v>3.633840555580256</v>
      </c>
      <c r="C7" s="6">
        <f>GFF!H32</f>
        <v>0.08938299705171547</v>
      </c>
    </row>
    <row r="8" spans="1:3" ht="12">
      <c r="A8">
        <v>100</v>
      </c>
      <c r="B8" s="6">
        <f>GFF!G36</f>
        <v>1.7246794808715185</v>
      </c>
      <c r="C8" s="6">
        <f>GFF!H36</f>
        <v>0.06237955854381317</v>
      </c>
    </row>
    <row r="9" spans="1:3" ht="12">
      <c r="A9">
        <v>125</v>
      </c>
      <c r="B9" s="6">
        <f>GFF!G40</f>
        <v>0.7881785139133415</v>
      </c>
      <c r="C9" s="6">
        <f>GFF!H40</f>
        <v>0.057687732796599674</v>
      </c>
    </row>
    <row r="10" spans="1:3" ht="12">
      <c r="A10">
        <v>200</v>
      </c>
      <c r="B10" s="6">
        <f>GFF!G44</f>
        <v>0</v>
      </c>
      <c r="C10" s="6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0">
      <selection activeCell="S29" sqref="S29"/>
    </sheetView>
  </sheetViews>
  <sheetFormatPr defaultColWidth="8.8515625" defaultRowHeight="12.75"/>
  <sheetData>
    <row r="3" spans="2:11" ht="12">
      <c r="B3" t="s">
        <v>38</v>
      </c>
      <c r="E3" t="s">
        <v>39</v>
      </c>
      <c r="I3" t="s">
        <v>40</v>
      </c>
      <c r="K3" t="s">
        <v>59</v>
      </c>
    </row>
    <row r="4" spans="1:11" ht="12">
      <c r="A4">
        <v>5</v>
      </c>
      <c r="B4" s="6">
        <f>'0.2 µm'!C47</f>
        <v>2.753775381906811</v>
      </c>
      <c r="C4" s="6">
        <f>'0.2 µm'!D47</f>
        <v>0.2876159041102941</v>
      </c>
      <c r="D4" s="6"/>
      <c r="E4" s="11">
        <f>'2 µm'!B47</f>
        <v>0.779453515643835</v>
      </c>
      <c r="F4" s="11">
        <f>'2 µm'!C47</f>
        <v>0.07545833675216669</v>
      </c>
      <c r="H4" s="11">
        <f>'10 µm'!B47</f>
        <v>0.3174890939935497</v>
      </c>
      <c r="I4" s="11">
        <f>'10 µm'!C47</f>
        <v>0.012601190414114708</v>
      </c>
      <c r="K4" s="11">
        <f>SUM(B4,E4,H4)</f>
        <v>3.8507179915441956</v>
      </c>
    </row>
    <row r="5" spans="1:11" ht="12">
      <c r="A5">
        <v>25</v>
      </c>
      <c r="B5" s="6">
        <f>'0.2 µm'!C48</f>
        <v>2.643105576145073</v>
      </c>
      <c r="C5" s="6">
        <f>'0.2 µm'!D48</f>
        <v>0.459140074973172</v>
      </c>
      <c r="D5" s="6"/>
      <c r="E5" s="11">
        <f>'2 µm'!B48</f>
        <v>0.7494804486657722</v>
      </c>
      <c r="F5" s="11">
        <f>'2 µm'!C48</f>
        <v>0.07640236710411383</v>
      </c>
      <c r="H5" s="11">
        <f>'10 µm'!B48</f>
        <v>0.31007467290572094</v>
      </c>
      <c r="I5" s="11">
        <f>'10 µm'!C48</f>
        <v>0.027052333080586</v>
      </c>
      <c r="K5" s="11">
        <f aca="true" t="shared" si="0" ref="K5:K10">SUM(B5,E5,H5)</f>
        <v>3.702660697716566</v>
      </c>
    </row>
    <row r="6" spans="1:11" ht="12">
      <c r="A6">
        <v>45</v>
      </c>
      <c r="B6" s="6">
        <f>'0.2 µm'!C49</f>
        <v>2.09068061584288</v>
      </c>
      <c r="C6" s="6">
        <f>'0.2 µm'!D49</f>
        <v>0.8115311670599341</v>
      </c>
      <c r="D6" s="6"/>
      <c r="E6" s="11">
        <f>'2 µm'!B49</f>
        <v>0.7818948739986514</v>
      </c>
      <c r="F6" s="11">
        <f>'2 µm'!C49</f>
        <v>0.08679382717018579</v>
      </c>
      <c r="H6" s="11">
        <f>'10 µm'!B49</f>
        <v>0.2097386936542025</v>
      </c>
      <c r="I6" s="11">
        <f>'10 µm'!C49</f>
        <v>0.0401230757077236</v>
      </c>
      <c r="K6" s="11">
        <f t="shared" si="0"/>
        <v>3.0823141834957344</v>
      </c>
    </row>
    <row r="7" spans="1:11" ht="12">
      <c r="A7">
        <v>75</v>
      </c>
      <c r="B7" s="6">
        <f>'0.2 µm'!C50</f>
        <v>1.765520523533431</v>
      </c>
      <c r="C7" s="6">
        <f>'0.2 µm'!D50</f>
        <v>0.0420689198666769</v>
      </c>
      <c r="D7" s="6"/>
      <c r="E7" s="11">
        <f>'2 µm'!B50</f>
        <v>0.3834272322961345</v>
      </c>
      <c r="F7" s="11">
        <f>'2 µm'!C50</f>
        <v>0.025518766264828116</v>
      </c>
      <c r="H7" s="11">
        <f>'10 µm'!B50</f>
        <v>0.13432864206013553</v>
      </c>
      <c r="I7" s="11">
        <f>'10 µm'!C50</f>
        <v>0.006232374538322841</v>
      </c>
      <c r="K7" s="11">
        <f t="shared" si="0"/>
        <v>2.2832763978897015</v>
      </c>
    </row>
    <row r="8" spans="1:11" ht="12">
      <c r="A8">
        <v>100</v>
      </c>
      <c r="B8" s="6">
        <f>'0.2 µm'!C51</f>
        <v>0.8025738823452554</v>
      </c>
      <c r="C8" s="6">
        <f>'0.2 µm'!D51</f>
        <v>0.13431310712611916</v>
      </c>
      <c r="D8" s="6"/>
      <c r="E8" s="11">
        <f>'2 µm'!B51</f>
        <v>0.13515422567489174</v>
      </c>
      <c r="F8" s="11">
        <f>'2 µm'!C51</f>
        <v>0.003482007251274467</v>
      </c>
      <c r="H8" s="11">
        <f>'10 µm'!B51</f>
        <v>0.04492551688551918</v>
      </c>
      <c r="I8" s="11">
        <f>'10 µm'!C51</f>
        <v>0.0073515287684098075</v>
      </c>
      <c r="K8" s="11">
        <f t="shared" si="0"/>
        <v>0.9826536249056663</v>
      </c>
    </row>
    <row r="9" spans="1:11" ht="12">
      <c r="A9">
        <v>125</v>
      </c>
      <c r="B9" s="6">
        <f>'0.2 µm'!C52</f>
        <v>0.5206613520651855</v>
      </c>
      <c r="C9" s="6">
        <f>'0.2 µm'!D52</f>
        <v>0.050417114811282755</v>
      </c>
      <c r="D9" s="6"/>
      <c r="E9" s="11">
        <f>'2 µm'!B52</f>
        <v>0.060896599475665066</v>
      </c>
      <c r="F9" s="11">
        <f>'2 µm'!C52</f>
        <v>0.011630883401987866</v>
      </c>
      <c r="H9" s="11">
        <f>'10 µm'!B52</f>
        <v>0.025513147960256038</v>
      </c>
      <c r="I9" s="11">
        <f>'10 µm'!C52</f>
        <v>0.004069448756736395</v>
      </c>
      <c r="K9" s="11">
        <f t="shared" si="0"/>
        <v>0.6070710995011066</v>
      </c>
    </row>
    <row r="10" spans="1:11" ht="12">
      <c r="A10">
        <v>200</v>
      </c>
      <c r="B10" s="6">
        <f>'0.2 µm'!C53</f>
        <v>0</v>
      </c>
      <c r="C10" s="6">
        <f>'0.2 µm'!D53</f>
        <v>0</v>
      </c>
      <c r="D10" s="6"/>
      <c r="E10" s="11">
        <f>'2 µm'!B53</f>
        <v>0</v>
      </c>
      <c r="F10" s="11">
        <f>'2 µm'!C53</f>
        <v>0</v>
      </c>
      <c r="H10" s="11">
        <f>'10 µm'!B53</f>
        <v>0</v>
      </c>
      <c r="I10" s="11">
        <f>'10 µm'!C53</f>
        <v>0</v>
      </c>
      <c r="K10" s="11">
        <f t="shared" si="0"/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C5"/>
  <sheetViews>
    <sheetView workbookViewId="0" topLeftCell="A1">
      <selection activeCell="A1" sqref="A1:C5"/>
    </sheetView>
  </sheetViews>
  <sheetFormatPr defaultColWidth="8.8515625" defaultRowHeight="12.75"/>
  <cols>
    <col min="1" max="2" width="8.8515625" style="0" customWidth="1"/>
    <col min="3" max="3" width="10.140625" style="0" bestFit="1" customWidth="1"/>
  </cols>
  <sheetData>
    <row r="1" ht="12">
      <c r="C1" s="19"/>
    </row>
    <row r="5" ht="12">
      <c r="C5" s="19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Bjorkman</dc:creator>
  <cp:keywords/>
  <dc:description/>
  <cp:lastModifiedBy>Tristy Vick</cp:lastModifiedBy>
  <cp:lastPrinted>2007-09-07T00:52:49Z</cp:lastPrinted>
  <dcterms:created xsi:type="dcterms:W3CDTF">2006-06-09T02:41:14Z</dcterms:created>
  <dcterms:modified xsi:type="dcterms:W3CDTF">2012-06-28T01:52:16Z</dcterms:modified>
  <cp:category/>
  <cp:version/>
  <cp:contentType/>
  <cp:contentStatus/>
</cp:coreProperties>
</file>