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640" windowHeight="154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<sst xmlns="http://schemas.openxmlformats.org/spreadsheetml/2006/main" count="110" uniqueCount="67">
  <si>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Sample #</t>
  </si>
  <si>
    <t>B1b</t>
  </si>
  <si>
    <t>Sample name</t>
  </si>
  <si>
    <t>B1a</t>
  </si>
  <si>
    <t>B1a</t>
  </si>
  <si>
    <t>B1b</t>
  </si>
  <si>
    <t>B2a</t>
  </si>
  <si>
    <t>B2b</t>
  </si>
  <si>
    <t>B2b</t>
  </si>
  <si>
    <t>B3a</t>
  </si>
  <si>
    <t>B3b</t>
  </si>
  <si>
    <t>B3a</t>
  </si>
  <si>
    <t>T2-H</t>
  </si>
  <si>
    <t>T2-G</t>
  </si>
  <si>
    <t>T2-G</t>
  </si>
  <si>
    <t>T2-H</t>
  </si>
  <si>
    <t>T2-I</t>
  </si>
  <si>
    <t>DE1</t>
  </si>
  <si>
    <t>DE1</t>
  </si>
  <si>
    <t>DE2</t>
  </si>
  <si>
    <t>DE2</t>
  </si>
  <si>
    <t>dead trap 2</t>
  </si>
  <si>
    <t>dead trap 1</t>
  </si>
  <si>
    <t>Filter on top</t>
  </si>
  <si>
    <t>Desp/Depth</t>
  </si>
  <si>
    <t>Notes</t>
  </si>
  <si>
    <t>Abs. 810nm</t>
  </si>
  <si>
    <t>Acid blank</t>
  </si>
  <si>
    <t>Matrix blank</t>
  </si>
  <si>
    <t>S1</t>
  </si>
  <si>
    <t>S2</t>
  </si>
  <si>
    <t>S3</t>
  </si>
  <si>
    <t>S4</t>
  </si>
  <si>
    <t>S5</t>
  </si>
  <si>
    <t>S6</t>
  </si>
  <si>
    <t>S7</t>
  </si>
  <si>
    <t>[pSi] uM</t>
  </si>
  <si>
    <t>Std. curve (uM)</t>
  </si>
  <si>
    <t>intercept</t>
  </si>
  <si>
    <t>T1-G</t>
  </si>
  <si>
    <t>T1-H</t>
  </si>
  <si>
    <t>T1-H</t>
  </si>
  <si>
    <t>T1-I</t>
  </si>
  <si>
    <t>Depth (m)</t>
  </si>
  <si>
    <t>sample</t>
  </si>
  <si>
    <t>no.</t>
  </si>
  <si>
    <t>pSi umol/L</t>
  </si>
  <si>
    <t>trap height (cm)</t>
  </si>
  <si>
    <t>trap volume (L)</t>
  </si>
  <si>
    <t>pSi flux (umol Si per m2 per d</t>
  </si>
  <si>
    <t>Average</t>
  </si>
  <si>
    <t>Depth</t>
  </si>
  <si>
    <t>Sediment trap deploment time</t>
  </si>
  <si>
    <t>hours</t>
  </si>
  <si>
    <t>days</t>
  </si>
  <si>
    <t>pSI flux mg Si per m2 per day</t>
  </si>
  <si>
    <t>Si atomic weight</t>
  </si>
  <si>
    <t>mg per mol</t>
  </si>
  <si>
    <t>Average</t>
  </si>
  <si>
    <t>St. Dev</t>
  </si>
  <si>
    <t>St. Dev.</t>
  </si>
  <si>
    <t>pSI flux umol Si per m2 per day</t>
  </si>
  <si>
    <t>Blank</t>
  </si>
  <si>
    <t>Intercept</t>
  </si>
  <si>
    <t>Sample type</t>
  </si>
  <si>
    <t>T1</t>
  </si>
  <si>
    <t>T2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</si>
</sst>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7775"/>
          <c:w val="0.902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Sheet1!$D$4:$D$10</c:f>
              <c:numCache/>
            </c:numRef>
          </c:xVal>
          <c:yVal>
            <c:numRef>
              <c:f>Sheet1!$E$4:$E$10</c:f>
              <c:numCache/>
            </c:numRef>
          </c:yVal>
          <c:smooth val="0"/>
        </c:ser>
        <c:axId val="10950107"/>
        <c:axId val="31442100"/>
      </c:scatterChart>
      <c:valAx>
        <c:axId val="109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42100"/>
        <c:crosses val="autoZero"/>
        <c:crossBetween val="midCat"/>
        <c:dispUnits/>
      </c:valAx>
      <c:valAx>
        <c:axId val="31442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501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 Si flux (mg Si m-2 d-1)</a:t>
            </a:r>
          </a:p>
        </c:rich>
      </c:tx>
      <c:layout>
        <c:manualLayout>
          <c:xMode val="factor"/>
          <c:yMode val="factor"/>
          <c:x val="-0.005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15"/>
          <c:w val="0.9575"/>
          <c:h val="0.64725"/>
        </c:manualLayout>
      </c:layout>
      <c:scatterChart>
        <c:scatterStyle val="lineMarker"/>
        <c:varyColors val="0"/>
        <c:ser>
          <c:idx val="0"/>
          <c:order val="0"/>
          <c:tx>
            <c:v>p Si flux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"/>
                <c:pt idx="0">
                  <c:v>0.7591717409873164</c:v>
                </c:pt>
                <c:pt idx="1">
                  <c:v>0.7840921956484282</c:v>
                </c:pt>
                <c:pt idx="2">
                  <c:v>0.2522621133146247</c:v>
                </c:pt>
              </c:numLit>
            </c:plus>
            <c:minus>
              <c:numLit>
                <c:ptCount val="3"/>
                <c:pt idx="0">
                  <c:v>0.7591717409873164</c:v>
                </c:pt>
                <c:pt idx="1">
                  <c:v>0.7840921956484282</c:v>
                </c:pt>
                <c:pt idx="2">
                  <c:v>0.2522621133146247</c:v>
                </c:pt>
              </c:numLit>
            </c:minus>
            <c:noEndCap val="0"/>
            <c:spPr>
              <a:ln w="3175">
                <a:noFill/>
              </a:ln>
            </c:spPr>
          </c:errBars>
          <c:xVal>
            <c:numRef>
              <c:f>Sheet1!$L$23:$L$25</c:f>
              <c:numCache/>
            </c:numRef>
          </c:xVal>
          <c:yVal>
            <c:numRef>
              <c:f>Sheet1!$H$23:$H$25</c:f>
              <c:numCache/>
            </c:numRef>
          </c:yVal>
          <c:smooth val="0"/>
        </c:ser>
        <c:axId val="14543445"/>
        <c:axId val="63782142"/>
      </c:scatterChart>
      <c:valAx>
        <c:axId val="145434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2142"/>
        <c:crosses val="max"/>
        <c:crossBetween val="midCat"/>
        <c:dispUnits/>
      </c:valAx>
      <c:valAx>
        <c:axId val="63782142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4344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40</xdr:row>
      <xdr:rowOff>114300</xdr:rowOff>
    </xdr:from>
    <xdr:to>
      <xdr:col>4</xdr:col>
      <xdr:colOff>190500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1876425" y="6591300"/>
        <a:ext cx="17621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31</xdr:row>
      <xdr:rowOff>47625</xdr:rowOff>
    </xdr:from>
    <xdr:to>
      <xdr:col>13</xdr:col>
      <xdr:colOff>647700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6153150" y="5067300"/>
        <a:ext cx="39719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25" zoomScaleNormal="125" workbookViewId="0" topLeftCell="G26">
      <selection activeCell="N30" sqref="N30"/>
    </sheetView>
  </sheetViews>
  <sheetFormatPr defaultColWidth="11.00390625" defaultRowHeight="12.75"/>
  <cols>
    <col min="4" max="4" width="12.25390625" style="0" customWidth="1"/>
    <col min="7" max="7" width="6.375" style="0" customWidth="1"/>
    <col min="8" max="8" width="5.00390625" style="0" customWidth="1"/>
    <col min="9" max="9" width="5.875" style="0" customWidth="1"/>
    <col min="10" max="10" width="10.125" style="0" customWidth="1"/>
    <col min="11" max="11" width="7.75390625" style="0" customWidth="1"/>
  </cols>
  <sheetData>
    <row r="1" spans="1:13" ht="12.75">
      <c r="A1" t="s">
        <v>0</v>
      </c>
      <c r="B1" t="s">
        <v>2</v>
      </c>
      <c r="C1" t="s">
        <v>24</v>
      </c>
      <c r="D1" t="s">
        <v>25</v>
      </c>
      <c r="E1" t="s">
        <v>26</v>
      </c>
      <c r="F1" t="s">
        <v>36</v>
      </c>
      <c r="G1" t="s">
        <v>45</v>
      </c>
      <c r="H1" t="s">
        <v>44</v>
      </c>
      <c r="I1" t="s">
        <v>43</v>
      </c>
      <c r="J1" t="s">
        <v>47</v>
      </c>
      <c r="K1" t="s">
        <v>48</v>
      </c>
      <c r="L1" t="s">
        <v>46</v>
      </c>
      <c r="M1" t="s">
        <v>49</v>
      </c>
    </row>
    <row r="2" spans="3:14" ht="12.75">
      <c r="C2" t="s">
        <v>27</v>
      </c>
      <c r="D2" t="s">
        <v>37</v>
      </c>
      <c r="E2">
        <v>-0.0001</v>
      </c>
      <c r="G2">
        <v>13</v>
      </c>
      <c r="H2" t="s">
        <v>13</v>
      </c>
      <c r="I2">
        <v>150</v>
      </c>
      <c r="J2" s="1">
        <v>39.5</v>
      </c>
      <c r="K2">
        <f>J2*0.039</f>
        <v>1.5405</v>
      </c>
      <c r="L2">
        <v>15.7211055276382</v>
      </c>
      <c r="M2">
        <f>(L2/1000)*5*6.66666667*(K2/0.25)/0.0039/$M$28</f>
        <v>124.19673373044012</v>
      </c>
      <c r="N2">
        <f>(M2+M3)/2</f>
        <v>130.92562820616632</v>
      </c>
    </row>
    <row r="3" spans="3:13" ht="12.75">
      <c r="C3" t="s">
        <v>28</v>
      </c>
      <c r="D3">
        <v>0</v>
      </c>
      <c r="E3">
        <v>0.007</v>
      </c>
      <c r="G3">
        <v>14</v>
      </c>
      <c r="H3" t="s">
        <v>14</v>
      </c>
      <c r="I3">
        <v>150</v>
      </c>
      <c r="J3" s="1">
        <v>39.5</v>
      </c>
      <c r="K3">
        <f aca="true" t="shared" si="0" ref="K3:K19">J3*0.039</f>
        <v>1.5405</v>
      </c>
      <c r="L3">
        <v>17.424623115577887</v>
      </c>
      <c r="M3">
        <f aca="true" t="shared" si="1" ref="M3:M19">(L3/1000)*5*6.66666667*(K3/0.25)/0.0039/$M$28</f>
        <v>137.65452268189256</v>
      </c>
    </row>
    <row r="4" spans="3:14" ht="12.75">
      <c r="C4" t="s">
        <v>29</v>
      </c>
      <c r="D4">
        <f aca="true" t="shared" si="2" ref="D4:D9">D5/2</f>
        <v>0.2309109375</v>
      </c>
      <c r="E4">
        <v>0.0118</v>
      </c>
      <c r="G4">
        <v>15</v>
      </c>
      <c r="H4" t="s">
        <v>15</v>
      </c>
      <c r="I4">
        <v>150</v>
      </c>
      <c r="J4" s="1">
        <v>38</v>
      </c>
      <c r="K4">
        <f t="shared" si="0"/>
        <v>1.482</v>
      </c>
      <c r="L4">
        <v>23.761306532663315</v>
      </c>
      <c r="M4">
        <f t="shared" si="1"/>
        <v>180.58592973853416</v>
      </c>
      <c r="N4">
        <f>(M4+M5)/2</f>
        <v>184.65326642398492</v>
      </c>
    </row>
    <row r="5" spans="3:13" ht="12.75">
      <c r="C5" t="s">
        <v>30</v>
      </c>
      <c r="D5">
        <f t="shared" si="2"/>
        <v>0.461821875</v>
      </c>
      <c r="E5">
        <v>0.0144</v>
      </c>
      <c r="G5">
        <v>16</v>
      </c>
      <c r="H5" t="s">
        <v>12</v>
      </c>
      <c r="I5">
        <v>150</v>
      </c>
      <c r="J5" s="1">
        <v>38</v>
      </c>
      <c r="K5">
        <f t="shared" si="0"/>
        <v>1.482</v>
      </c>
      <c r="L5">
        <v>24.831658291457284</v>
      </c>
      <c r="M5">
        <f t="shared" si="1"/>
        <v>188.72060310943567</v>
      </c>
    </row>
    <row r="6" spans="3:14" ht="12.75">
      <c r="C6" t="s">
        <v>31</v>
      </c>
      <c r="D6">
        <f t="shared" si="2"/>
        <v>0.92364375</v>
      </c>
      <c r="E6">
        <v>0.0224</v>
      </c>
      <c r="G6">
        <v>17</v>
      </c>
      <c r="H6" t="s">
        <v>16</v>
      </c>
      <c r="I6">
        <v>150</v>
      </c>
      <c r="J6" s="1">
        <v>36.5</v>
      </c>
      <c r="K6">
        <f t="shared" si="0"/>
        <v>1.4235</v>
      </c>
      <c r="L6">
        <v>22.42964824120603</v>
      </c>
      <c r="M6">
        <f t="shared" si="1"/>
        <v>163.7364322426722</v>
      </c>
      <c r="N6">
        <f>(M6+M7)/2</f>
        <v>162.98442219204492</v>
      </c>
    </row>
    <row r="7" spans="3:13" ht="12.75">
      <c r="C7" t="s">
        <v>32</v>
      </c>
      <c r="D7">
        <f t="shared" si="2"/>
        <v>1.8472875</v>
      </c>
      <c r="E7">
        <v>0.0423</v>
      </c>
      <c r="G7">
        <v>18</v>
      </c>
      <c r="H7" t="s">
        <v>16</v>
      </c>
      <c r="I7">
        <v>150</v>
      </c>
      <c r="J7" s="1">
        <v>36.5</v>
      </c>
      <c r="K7">
        <f t="shared" si="0"/>
        <v>1.4235</v>
      </c>
      <c r="L7">
        <v>22.223618090452256</v>
      </c>
      <c r="M7">
        <f t="shared" si="1"/>
        <v>162.23241214141765</v>
      </c>
    </row>
    <row r="8" spans="3:14" ht="12.75">
      <c r="C8" t="s">
        <v>33</v>
      </c>
      <c r="D8">
        <f t="shared" si="2"/>
        <v>3.694575</v>
      </c>
      <c r="E8">
        <v>0.0766</v>
      </c>
      <c r="G8">
        <v>19</v>
      </c>
      <c r="H8" t="s">
        <v>39</v>
      </c>
      <c r="I8">
        <v>300</v>
      </c>
      <c r="J8" s="1">
        <v>41</v>
      </c>
      <c r="K8">
        <f t="shared" si="0"/>
        <v>1.599</v>
      </c>
      <c r="L8">
        <v>15.922110552763819</v>
      </c>
      <c r="M8">
        <f t="shared" si="1"/>
        <v>130.56130659794397</v>
      </c>
      <c r="N8">
        <f>(M8+M9)/2</f>
        <v>130.70552770354368</v>
      </c>
    </row>
    <row r="9" spans="3:13" ht="12.75">
      <c r="C9" t="s">
        <v>34</v>
      </c>
      <c r="D9">
        <f t="shared" si="2"/>
        <v>7.38915</v>
      </c>
      <c r="E9">
        <v>0.1529</v>
      </c>
      <c r="G9">
        <v>20</v>
      </c>
      <c r="H9" t="s">
        <v>39</v>
      </c>
      <c r="I9">
        <v>300</v>
      </c>
      <c r="J9" s="1">
        <v>41</v>
      </c>
      <c r="K9">
        <f t="shared" si="0"/>
        <v>1.599</v>
      </c>
      <c r="L9">
        <v>15.957286432160803</v>
      </c>
      <c r="M9">
        <f t="shared" si="1"/>
        <v>130.84974880914342</v>
      </c>
    </row>
    <row r="10" spans="3:14" ht="12.75">
      <c r="C10" t="s">
        <v>35</v>
      </c>
      <c r="D10">
        <v>14.7783</v>
      </c>
      <c r="E10">
        <v>0.2987</v>
      </c>
      <c r="G10">
        <v>21</v>
      </c>
      <c r="H10" t="s">
        <v>40</v>
      </c>
      <c r="I10">
        <v>300</v>
      </c>
      <c r="J10" s="1">
        <v>38</v>
      </c>
      <c r="K10">
        <f t="shared" si="0"/>
        <v>1.482</v>
      </c>
      <c r="L10">
        <v>11.052763819095476</v>
      </c>
      <c r="M10">
        <f t="shared" si="1"/>
        <v>84.00100506712612</v>
      </c>
      <c r="N10">
        <f>(M10+M11)/2</f>
        <v>83.35175883564573</v>
      </c>
    </row>
    <row r="11" spans="1:13" ht="12.75">
      <c r="A11">
        <v>1</v>
      </c>
      <c r="B11" t="s">
        <v>4</v>
      </c>
      <c r="C11" t="s">
        <v>21</v>
      </c>
      <c r="D11" t="s">
        <v>38</v>
      </c>
      <c r="E11">
        <v>0.0785</v>
      </c>
      <c r="F11">
        <f>(E11-$B$47)/0.0199</f>
        <v>3.678391959798995</v>
      </c>
      <c r="G11">
        <v>22</v>
      </c>
      <c r="H11" t="s">
        <v>41</v>
      </c>
      <c r="I11">
        <v>300</v>
      </c>
      <c r="J11" s="1">
        <v>38</v>
      </c>
      <c r="K11">
        <f t="shared" si="0"/>
        <v>1.482</v>
      </c>
      <c r="L11">
        <v>10.881909547738694</v>
      </c>
      <c r="M11">
        <f t="shared" si="1"/>
        <v>82.70251260416534</v>
      </c>
    </row>
    <row r="12" spans="1:14" ht="12.75">
      <c r="A12">
        <v>2</v>
      </c>
      <c r="B12" t="s">
        <v>3</v>
      </c>
      <c r="C12" t="s">
        <v>21</v>
      </c>
      <c r="D12" t="s">
        <v>38</v>
      </c>
      <c r="E12">
        <v>0.0722</v>
      </c>
      <c r="F12">
        <f aca="true" t="shared" si="3" ref="F12:F22">(E12-$B$47)/0.0199</f>
        <v>3.3618090452261304</v>
      </c>
      <c r="G12">
        <v>23</v>
      </c>
      <c r="H12" t="s">
        <v>42</v>
      </c>
      <c r="I12">
        <v>300</v>
      </c>
      <c r="J12" s="1">
        <v>36</v>
      </c>
      <c r="K12">
        <f t="shared" si="0"/>
        <v>1.404</v>
      </c>
      <c r="L12">
        <v>11.263819095477388</v>
      </c>
      <c r="M12">
        <f t="shared" si="1"/>
        <v>81.09949752798693</v>
      </c>
      <c r="N12">
        <f>(M12+M13)/2</f>
        <v>81.4070352165829</v>
      </c>
    </row>
    <row r="13" spans="1:13" ht="12.75">
      <c r="A13">
        <v>3</v>
      </c>
      <c r="B13" t="s">
        <v>5</v>
      </c>
      <c r="C13" t="s">
        <v>22</v>
      </c>
      <c r="D13" t="s">
        <v>38</v>
      </c>
      <c r="E13">
        <v>0.1027</v>
      </c>
      <c r="F13">
        <f t="shared" si="3"/>
        <v>4.894472361809045</v>
      </c>
      <c r="G13">
        <v>24</v>
      </c>
      <c r="H13" t="s">
        <v>42</v>
      </c>
      <c r="I13">
        <v>300</v>
      </c>
      <c r="J13" s="1">
        <v>36</v>
      </c>
      <c r="K13">
        <f t="shared" si="0"/>
        <v>1.404</v>
      </c>
      <c r="L13">
        <v>11.349246231155778</v>
      </c>
      <c r="M13">
        <f t="shared" si="1"/>
        <v>81.71457290517888</v>
      </c>
    </row>
    <row r="14" spans="1:14" ht="12.75">
      <c r="A14">
        <v>4</v>
      </c>
      <c r="B14" t="s">
        <v>1</v>
      </c>
      <c r="C14" t="s">
        <v>22</v>
      </c>
      <c r="D14" t="s">
        <v>38</v>
      </c>
      <c r="E14">
        <v>0.104</v>
      </c>
      <c r="F14">
        <f t="shared" si="3"/>
        <v>4.959798994974874</v>
      </c>
      <c r="G14">
        <v>25</v>
      </c>
      <c r="H14" t="s">
        <v>39</v>
      </c>
      <c r="I14">
        <v>750</v>
      </c>
      <c r="J14" s="1">
        <v>39</v>
      </c>
      <c r="K14">
        <f t="shared" si="0"/>
        <v>1.521</v>
      </c>
      <c r="L14">
        <v>8.907035175879397</v>
      </c>
      <c r="M14">
        <f t="shared" si="1"/>
        <v>69.47487440659671</v>
      </c>
      <c r="N14">
        <f>(M14+M15)/2</f>
        <v>69.25929651704169</v>
      </c>
    </row>
    <row r="15" spans="1:13" ht="12.75">
      <c r="A15">
        <v>5</v>
      </c>
      <c r="B15" t="s">
        <v>6</v>
      </c>
      <c r="C15" t="s">
        <v>21</v>
      </c>
      <c r="E15">
        <v>0.096</v>
      </c>
      <c r="F15">
        <f t="shared" si="3"/>
        <v>4.557788944723618</v>
      </c>
      <c r="G15">
        <v>26</v>
      </c>
      <c r="H15" t="s">
        <v>39</v>
      </c>
      <c r="I15">
        <v>750</v>
      </c>
      <c r="J15" s="1">
        <v>39</v>
      </c>
      <c r="K15">
        <f t="shared" si="0"/>
        <v>1.521</v>
      </c>
      <c r="L15">
        <v>8.85175879396985</v>
      </c>
      <c r="M15">
        <f t="shared" si="1"/>
        <v>69.04371862748667</v>
      </c>
    </row>
    <row r="16" spans="1:14" ht="12.75">
      <c r="A16">
        <v>6</v>
      </c>
      <c r="B16" t="s">
        <v>6</v>
      </c>
      <c r="C16" t="s">
        <v>21</v>
      </c>
      <c r="E16">
        <v>0.0964</v>
      </c>
      <c r="F16">
        <f t="shared" si="3"/>
        <v>4.57788944723618</v>
      </c>
      <c r="G16">
        <v>27</v>
      </c>
      <c r="H16" t="s">
        <v>40</v>
      </c>
      <c r="I16">
        <v>750</v>
      </c>
      <c r="J16" s="1">
        <v>40.75</v>
      </c>
      <c r="K16">
        <f t="shared" si="0"/>
        <v>1.58925</v>
      </c>
      <c r="L16">
        <v>10.555276381909549</v>
      </c>
      <c r="M16">
        <f t="shared" si="1"/>
        <v>86.02550255557556</v>
      </c>
      <c r="N16">
        <f>(M16+M17)/2</f>
        <v>86.63982416392292</v>
      </c>
    </row>
    <row r="17" spans="1:13" ht="12.75">
      <c r="A17">
        <v>7</v>
      </c>
      <c r="B17" t="s">
        <v>7</v>
      </c>
      <c r="C17" t="s">
        <v>22</v>
      </c>
      <c r="E17">
        <v>0.2163</v>
      </c>
      <c r="F17">
        <f t="shared" si="3"/>
        <v>10.603015075376884</v>
      </c>
      <c r="G17">
        <v>28</v>
      </c>
      <c r="H17" t="s">
        <v>41</v>
      </c>
      <c r="I17">
        <v>750</v>
      </c>
      <c r="J17" s="1">
        <v>40.75</v>
      </c>
      <c r="K17">
        <f t="shared" si="0"/>
        <v>1.58925</v>
      </c>
      <c r="L17">
        <v>10.706030150753769</v>
      </c>
      <c r="M17">
        <f t="shared" si="1"/>
        <v>87.25414577227029</v>
      </c>
    </row>
    <row r="18" spans="1:14" ht="12.75">
      <c r="A18">
        <v>8</v>
      </c>
      <c r="B18" t="s">
        <v>8</v>
      </c>
      <c r="C18" t="s">
        <v>22</v>
      </c>
      <c r="E18">
        <v>0.2148</v>
      </c>
      <c r="F18">
        <f t="shared" si="3"/>
        <v>10.527638190954773</v>
      </c>
      <c r="G18">
        <v>29</v>
      </c>
      <c r="H18" t="s">
        <v>42</v>
      </c>
      <c r="I18">
        <v>750</v>
      </c>
      <c r="J18" s="1">
        <v>35.5</v>
      </c>
      <c r="K18">
        <f t="shared" si="0"/>
        <v>1.3845</v>
      </c>
      <c r="L18">
        <v>11.404522613065325</v>
      </c>
      <c r="M18">
        <f t="shared" si="1"/>
        <v>80.97211059324987</v>
      </c>
      <c r="N18">
        <f>(M18+M19)/2</f>
        <v>81.88190958867963</v>
      </c>
    </row>
    <row r="19" spans="1:13" ht="12.75">
      <c r="A19">
        <v>9</v>
      </c>
      <c r="B19" t="s">
        <v>9</v>
      </c>
      <c r="C19" t="s">
        <v>21</v>
      </c>
      <c r="E19">
        <v>0.0864</v>
      </c>
      <c r="F19">
        <f t="shared" si="3"/>
        <v>4.075376884422111</v>
      </c>
      <c r="G19">
        <v>30</v>
      </c>
      <c r="H19" t="s">
        <v>42</v>
      </c>
      <c r="I19">
        <v>750</v>
      </c>
      <c r="J19" s="1">
        <v>35.5</v>
      </c>
      <c r="K19">
        <f t="shared" si="0"/>
        <v>1.3845</v>
      </c>
      <c r="L19">
        <v>11.660804020100501</v>
      </c>
      <c r="M19">
        <f t="shared" si="1"/>
        <v>82.79170858410941</v>
      </c>
    </row>
    <row r="20" spans="1:6" ht="12.75">
      <c r="A20">
        <v>10</v>
      </c>
      <c r="B20" t="s">
        <v>11</v>
      </c>
      <c r="C20" t="s">
        <v>21</v>
      </c>
      <c r="E20">
        <v>0.086</v>
      </c>
      <c r="F20">
        <f t="shared" si="3"/>
        <v>4.055276381909548</v>
      </c>
    </row>
    <row r="21" spans="1:12" ht="12.75">
      <c r="A21">
        <v>11</v>
      </c>
      <c r="B21" t="s">
        <v>10</v>
      </c>
      <c r="C21" t="s">
        <v>22</v>
      </c>
      <c r="E21">
        <v>0.1267</v>
      </c>
      <c r="F21">
        <f t="shared" si="3"/>
        <v>6.100502512562814</v>
      </c>
      <c r="I21" t="s">
        <v>61</v>
      </c>
      <c r="L21" t="s">
        <v>55</v>
      </c>
    </row>
    <row r="22" spans="1:13" ht="12.75">
      <c r="A22">
        <v>12</v>
      </c>
      <c r="B22" t="s">
        <v>10</v>
      </c>
      <c r="C22" t="s">
        <v>22</v>
      </c>
      <c r="E22">
        <v>0.1265</v>
      </c>
      <c r="F22">
        <f t="shared" si="3"/>
        <v>6.090452261306533</v>
      </c>
      <c r="H22" t="s">
        <v>51</v>
      </c>
      <c r="I22" t="s">
        <v>50</v>
      </c>
      <c r="J22" t="s">
        <v>60</v>
      </c>
      <c r="L22" t="s">
        <v>58</v>
      </c>
      <c r="M22" t="s">
        <v>59</v>
      </c>
    </row>
    <row r="23" spans="1:13" ht="12.75">
      <c r="A23">
        <v>13</v>
      </c>
      <c r="B23" t="s">
        <v>13</v>
      </c>
      <c r="C23">
        <v>150</v>
      </c>
      <c r="E23">
        <v>0.3882</v>
      </c>
      <c r="F23">
        <f aca="true" t="shared" si="4" ref="F23:F28">(E23-$B$49)/0.0199</f>
        <v>15.721105527638189</v>
      </c>
      <c r="H23">
        <v>150</v>
      </c>
      <c r="I23">
        <f>AVERAGE(N2,N4,N6)</f>
        <v>159.5211056073987</v>
      </c>
      <c r="J23">
        <f>STDEV(N2,N4,N6)</f>
        <v>27.0307361801398</v>
      </c>
      <c r="L23">
        <f aca="true" t="shared" si="5" ref="L23:M25">(I23/1000000)*$K$30</f>
        <v>4.480230011536596</v>
      </c>
      <c r="M23">
        <f t="shared" si="5"/>
        <v>0.7591717409873164</v>
      </c>
    </row>
    <row r="24" spans="1:13" ht="12.75">
      <c r="A24">
        <v>14</v>
      </c>
      <c r="B24" t="s">
        <v>14</v>
      </c>
      <c r="C24">
        <v>150</v>
      </c>
      <c r="E24">
        <v>0.4221</v>
      </c>
      <c r="F24">
        <f t="shared" si="4"/>
        <v>17.424623115577887</v>
      </c>
      <c r="H24">
        <v>300</v>
      </c>
      <c r="I24">
        <f>AVERAGE(N8,N10,N12)</f>
        <v>98.48810725192409</v>
      </c>
      <c r="J24">
        <f>STDEV(N8,N10,N12)</f>
        <v>27.918042963394925</v>
      </c>
      <c r="L24">
        <f t="shared" si="5"/>
        <v>2.766087736223914</v>
      </c>
      <c r="M24">
        <f t="shared" si="5"/>
        <v>0.7840921956484282</v>
      </c>
    </row>
    <row r="25" spans="1:13" ht="12.75">
      <c r="A25">
        <v>15</v>
      </c>
      <c r="B25" t="s">
        <v>15</v>
      </c>
      <c r="C25">
        <v>150</v>
      </c>
      <c r="E25">
        <v>0.5482</v>
      </c>
      <c r="F25">
        <f t="shared" si="4"/>
        <v>23.761306532663315</v>
      </c>
      <c r="H25">
        <v>750</v>
      </c>
      <c r="I25">
        <f>AVERAGE(N14,N16,N18)</f>
        <v>79.26034342321475</v>
      </c>
      <c r="J25">
        <f>STDEV(N14,N16,N18)</f>
        <v>8.981934212124575</v>
      </c>
      <c r="L25">
        <f t="shared" si="5"/>
        <v>2.2260663752126977</v>
      </c>
      <c r="M25">
        <f t="shared" si="5"/>
        <v>0.2522621133146247</v>
      </c>
    </row>
    <row r="26" spans="1:6" ht="12.75">
      <c r="A26">
        <v>16</v>
      </c>
      <c r="B26" t="s">
        <v>12</v>
      </c>
      <c r="C26">
        <v>150</v>
      </c>
      <c r="E26">
        <v>0.5695</v>
      </c>
      <c r="F26">
        <f t="shared" si="4"/>
        <v>24.831658291457284</v>
      </c>
    </row>
    <row r="27" spans="1:14" ht="12.75">
      <c r="A27">
        <v>17</v>
      </c>
      <c r="B27" t="s">
        <v>16</v>
      </c>
      <c r="C27">
        <v>150</v>
      </c>
      <c r="E27">
        <v>0.5217</v>
      </c>
      <c r="F27">
        <f t="shared" si="4"/>
        <v>22.42964824120603</v>
      </c>
      <c r="J27" t="s">
        <v>52</v>
      </c>
      <c r="M27">
        <v>160</v>
      </c>
      <c r="N27" t="s">
        <v>53</v>
      </c>
    </row>
    <row r="28" spans="1:14" ht="12.75">
      <c r="A28">
        <v>18</v>
      </c>
      <c r="B28" t="s">
        <v>16</v>
      </c>
      <c r="C28">
        <v>150</v>
      </c>
      <c r="E28">
        <v>0.5176</v>
      </c>
      <c r="F28">
        <f t="shared" si="4"/>
        <v>22.223618090452256</v>
      </c>
      <c r="M28">
        <f>M27/24</f>
        <v>6.666666666666667</v>
      </c>
      <c r="N28" t="s">
        <v>54</v>
      </c>
    </row>
    <row r="29" spans="1:6" ht="12.75">
      <c r="A29">
        <v>19</v>
      </c>
      <c r="B29" t="s">
        <v>39</v>
      </c>
      <c r="C29">
        <v>300</v>
      </c>
      <c r="E29">
        <v>0.4202</v>
      </c>
      <c r="F29">
        <f>(E29-$B$48)/0.0199</f>
        <v>15.922110552763819</v>
      </c>
    </row>
    <row r="30" spans="1:12" ht="12.75">
      <c r="A30">
        <v>20</v>
      </c>
      <c r="B30" t="s">
        <v>39</v>
      </c>
      <c r="C30">
        <v>300</v>
      </c>
      <c r="E30">
        <v>0.4209</v>
      </c>
      <c r="F30">
        <f aca="true" t="shared" si="6" ref="F30:F40">(E30-$B$48)/0.0199</f>
        <v>15.957286432160803</v>
      </c>
      <c r="J30" t="s">
        <v>56</v>
      </c>
      <c r="K30">
        <f>28.0855*1000</f>
        <v>28085.5</v>
      </c>
      <c r="L30" t="s">
        <v>57</v>
      </c>
    </row>
    <row r="31" spans="1:6" ht="12.75">
      <c r="A31">
        <v>21</v>
      </c>
      <c r="B31" t="s">
        <v>40</v>
      </c>
      <c r="C31">
        <v>300</v>
      </c>
      <c r="D31" t="s">
        <v>23</v>
      </c>
      <c r="E31">
        <v>0.3233</v>
      </c>
      <c r="F31">
        <f t="shared" si="6"/>
        <v>11.052763819095476</v>
      </c>
    </row>
    <row r="32" spans="1:6" ht="12.75">
      <c r="A32">
        <v>22</v>
      </c>
      <c r="B32" t="s">
        <v>41</v>
      </c>
      <c r="C32">
        <v>300</v>
      </c>
      <c r="D32" t="s">
        <v>23</v>
      </c>
      <c r="E32">
        <v>0.3199</v>
      </c>
      <c r="F32">
        <f t="shared" si="6"/>
        <v>10.881909547738694</v>
      </c>
    </row>
    <row r="33" spans="1:6" ht="12.75">
      <c r="A33">
        <v>23</v>
      </c>
      <c r="B33" t="s">
        <v>42</v>
      </c>
      <c r="C33">
        <v>300</v>
      </c>
      <c r="E33">
        <v>0.3275</v>
      </c>
      <c r="F33">
        <f t="shared" si="6"/>
        <v>11.263819095477388</v>
      </c>
    </row>
    <row r="34" spans="1:6" ht="12.75">
      <c r="A34">
        <v>24</v>
      </c>
      <c r="B34" t="s">
        <v>42</v>
      </c>
      <c r="C34">
        <v>300</v>
      </c>
      <c r="E34">
        <v>0.3292</v>
      </c>
      <c r="F34">
        <f t="shared" si="6"/>
        <v>11.349246231155778</v>
      </c>
    </row>
    <row r="35" spans="1:6" ht="12.75">
      <c r="A35">
        <v>25</v>
      </c>
      <c r="B35" t="s">
        <v>39</v>
      </c>
      <c r="C35">
        <v>750</v>
      </c>
      <c r="E35">
        <v>0.2806</v>
      </c>
      <c r="F35">
        <f t="shared" si="6"/>
        <v>8.907035175879397</v>
      </c>
    </row>
    <row r="36" spans="1:6" ht="12.75">
      <c r="A36">
        <v>26</v>
      </c>
      <c r="B36" t="s">
        <v>39</v>
      </c>
      <c r="C36">
        <v>750</v>
      </c>
      <c r="E36">
        <v>0.2795</v>
      </c>
      <c r="F36">
        <f t="shared" si="6"/>
        <v>8.85175879396985</v>
      </c>
    </row>
    <row r="37" spans="1:6" ht="12.75">
      <c r="A37">
        <v>27</v>
      </c>
      <c r="B37" t="s">
        <v>40</v>
      </c>
      <c r="C37">
        <v>750</v>
      </c>
      <c r="E37">
        <v>0.3134</v>
      </c>
      <c r="F37">
        <f t="shared" si="6"/>
        <v>10.555276381909549</v>
      </c>
    </row>
    <row r="38" spans="1:6" ht="12.75">
      <c r="A38">
        <v>28</v>
      </c>
      <c r="B38" t="s">
        <v>41</v>
      </c>
      <c r="C38">
        <v>750</v>
      </c>
      <c r="E38">
        <v>0.3164</v>
      </c>
      <c r="F38">
        <f t="shared" si="6"/>
        <v>10.706030150753769</v>
      </c>
    </row>
    <row r="39" spans="1:6" ht="12.75">
      <c r="A39">
        <v>29</v>
      </c>
      <c r="B39" t="s">
        <v>42</v>
      </c>
      <c r="C39">
        <v>750</v>
      </c>
      <c r="E39">
        <v>0.3303</v>
      </c>
      <c r="F39">
        <f t="shared" si="6"/>
        <v>11.404522613065325</v>
      </c>
    </row>
    <row r="40" spans="1:6" ht="12.75">
      <c r="A40">
        <v>30</v>
      </c>
      <c r="B40" t="s">
        <v>42</v>
      </c>
      <c r="C40">
        <v>750</v>
      </c>
      <c r="E40">
        <v>0.3354</v>
      </c>
      <c r="F40">
        <f t="shared" si="6"/>
        <v>11.660804020100501</v>
      </c>
    </row>
    <row r="41" spans="1:6" ht="12.75">
      <c r="A41">
        <v>31</v>
      </c>
      <c r="B41" t="s">
        <v>17</v>
      </c>
      <c r="E41">
        <v>0.1286</v>
      </c>
      <c r="F41">
        <f>(E41-$B$47)/0.0199</f>
        <v>6.195979899497487</v>
      </c>
    </row>
    <row r="42" spans="1:6" ht="12.75">
      <c r="A42">
        <v>32</v>
      </c>
      <c r="B42" t="s">
        <v>18</v>
      </c>
      <c r="E42">
        <v>0.1271</v>
      </c>
      <c r="F42">
        <f>(E42-$B$47)/0.0199</f>
        <v>6.1206030150753765</v>
      </c>
    </row>
    <row r="43" spans="1:6" ht="12.75">
      <c r="A43">
        <v>33</v>
      </c>
      <c r="B43" t="s">
        <v>19</v>
      </c>
      <c r="E43">
        <v>0.1184</v>
      </c>
      <c r="F43">
        <f>(E43-$B$47)/0.0199</f>
        <v>5.683417085427136</v>
      </c>
    </row>
    <row r="44" spans="1:6" ht="12.75">
      <c r="A44">
        <v>34</v>
      </c>
      <c r="B44" t="s">
        <v>20</v>
      </c>
      <c r="E44">
        <v>0.1189</v>
      </c>
      <c r="F44">
        <f>(E44-$B$47)/0.0199</f>
        <v>5.708542713567839</v>
      </c>
    </row>
    <row r="46" spans="1:2" ht="12.75">
      <c r="A46" t="s">
        <v>64</v>
      </c>
      <c r="B46" t="s">
        <v>63</v>
      </c>
    </row>
    <row r="47" spans="1:2" ht="12.75">
      <c r="A47" t="s">
        <v>62</v>
      </c>
      <c r="B47">
        <v>0.0053</v>
      </c>
    </row>
    <row r="48" spans="1:2" ht="12.75">
      <c r="A48" t="s">
        <v>65</v>
      </c>
      <c r="B48">
        <f>(E13+E14)/2</f>
        <v>0.10335</v>
      </c>
    </row>
    <row r="49" spans="1:2" ht="12.75">
      <c r="A49" t="s">
        <v>66</v>
      </c>
      <c r="B49">
        <f>(E11+E12)/2</f>
        <v>0.07535</v>
      </c>
    </row>
  </sheetData>
  <printOptions/>
  <pageMargins left="0.75" right="0.75" top="1" bottom="1" header="0.5" footer="0.5"/>
  <pageSetup orientation="portrait"/>
  <headerFooter alignWithMargins="0">
    <oddHeader>&amp;CParticulate Silica from Sediment Traps Agouron June 25, 2012 with Karin Bjorkman
Tina Silovic and Oscar Sosa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Delong</dc:creator>
  <cp:keywords/>
  <dc:description/>
  <cp:lastModifiedBy>Ed Delong</cp:lastModifiedBy>
  <dcterms:created xsi:type="dcterms:W3CDTF">2012-06-25T19:39:43Z</dcterms:created>
  <dcterms:modified xsi:type="dcterms:W3CDTF">2012-06-27T22:11:12Z</dcterms:modified>
  <cp:category/>
  <cp:version/>
  <cp:contentType/>
  <cp:contentStatus/>
</cp:coreProperties>
</file>