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Override PartName="/xl/drawings/drawing5.xml" ContentType="application/vnd.openxmlformats-officedocument.drawing+xml"/>
  <Default Extension="jpeg" ContentType="image/jpeg"/>
  <Override PartName="/xl/worksheets/sheet5.xml" ContentType="application/vnd.openxmlformats-officedocument.spreadsheetml.worksheet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0" yWindow="-20" windowWidth="21600" windowHeight="15320" tabRatio="500" firstSheet="1" activeTab="3"/>
  </bookViews>
  <sheets>
    <sheet name="Diel Std - 10 cm" sheetId="1" r:id="rId1"/>
    <sheet name="Diel Std -1 cm" sheetId="5" r:id="rId2"/>
    <sheet name="HOE-Dylan std and raw" sheetId="6" r:id="rId3"/>
    <sheet name="Diel data" sheetId="3" r:id="rId4"/>
    <sheet name="HOE-Dylan data" sheetId="7" r:id="rId5"/>
    <sheet name="Autoanalyzer data" sheetId="8" r:id="rId6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7" i="3"/>
  <c r="C2"/>
  <c r="C5"/>
  <c r="M129"/>
  <c r="M58"/>
  <c r="M55"/>
  <c r="M52"/>
  <c r="I120"/>
  <c r="I126"/>
  <c r="I127"/>
  <c r="I128"/>
  <c r="I123"/>
  <c r="I124"/>
  <c r="I125"/>
  <c r="I121"/>
  <c r="I122"/>
  <c r="I117"/>
  <c r="I118"/>
  <c r="I119"/>
  <c r="C6"/>
  <c r="I62"/>
  <c r="I63"/>
  <c r="I61"/>
  <c r="J61"/>
  <c r="I59"/>
  <c r="I60"/>
  <c r="I56"/>
  <c r="I57"/>
  <c r="I53"/>
  <c r="I54"/>
  <c r="I51"/>
  <c r="I50"/>
  <c r="J49"/>
  <c r="I47"/>
  <c r="I48"/>
  <c r="I46"/>
  <c r="J46"/>
  <c r="I44"/>
  <c r="I45"/>
  <c r="I43"/>
  <c r="J43"/>
  <c r="I41"/>
  <c r="I42"/>
  <c r="I40"/>
  <c r="J40"/>
  <c r="I49"/>
  <c r="K61"/>
  <c r="L61"/>
  <c r="I58"/>
  <c r="J58"/>
  <c r="L58"/>
  <c r="I55"/>
  <c r="J55"/>
  <c r="L55"/>
  <c r="I52"/>
  <c r="J52"/>
  <c r="L52"/>
  <c r="K49"/>
  <c r="L49"/>
  <c r="K46"/>
  <c r="L46"/>
  <c r="K43"/>
  <c r="L43"/>
  <c r="K40"/>
  <c r="L40"/>
  <c r="M61"/>
  <c r="M49"/>
  <c r="M46"/>
  <c r="M43"/>
  <c r="M40"/>
  <c r="C3"/>
  <c r="I98"/>
  <c r="I99"/>
  <c r="I97"/>
  <c r="J97"/>
  <c r="I95"/>
  <c r="I96"/>
  <c r="I94"/>
  <c r="J94"/>
  <c r="I92"/>
  <c r="I93"/>
  <c r="I91"/>
  <c r="J91"/>
  <c r="I89"/>
  <c r="I90"/>
  <c r="I88"/>
  <c r="J88"/>
  <c r="I87"/>
  <c r="I86"/>
  <c r="J85"/>
  <c r="I83"/>
  <c r="I84"/>
  <c r="I82"/>
  <c r="J82"/>
  <c r="I80"/>
  <c r="I81"/>
  <c r="I79"/>
  <c r="J79"/>
  <c r="I78"/>
  <c r="I77"/>
  <c r="J76"/>
  <c r="I74"/>
  <c r="I73"/>
  <c r="J73"/>
  <c r="I72"/>
  <c r="I71"/>
  <c r="J70"/>
  <c r="I68"/>
  <c r="I69"/>
  <c r="I67"/>
  <c r="J67"/>
  <c r="I65"/>
  <c r="I64"/>
  <c r="J64"/>
  <c r="I39"/>
  <c r="I37"/>
  <c r="J37"/>
  <c r="I35"/>
  <c r="I34"/>
  <c r="J34"/>
  <c r="I32"/>
  <c r="I33"/>
  <c r="I31"/>
  <c r="J31"/>
  <c r="I29"/>
  <c r="I30"/>
  <c r="I28"/>
  <c r="J28"/>
  <c r="I26"/>
  <c r="I27"/>
  <c r="I25"/>
  <c r="J25"/>
  <c r="I23"/>
  <c r="I24"/>
  <c r="I22"/>
  <c r="J22"/>
  <c r="I20"/>
  <c r="I19"/>
  <c r="J19"/>
  <c r="I18"/>
  <c r="I16"/>
  <c r="J16"/>
  <c r="I14"/>
  <c r="I15"/>
  <c r="I13"/>
  <c r="J13"/>
  <c r="I11"/>
  <c r="I12"/>
  <c r="I10"/>
  <c r="J10"/>
  <c r="I8"/>
  <c r="I9"/>
  <c r="I7"/>
  <c r="J7"/>
  <c r="I66"/>
  <c r="I75"/>
  <c r="I76"/>
  <c r="I85"/>
  <c r="I17"/>
  <c r="I21"/>
  <c r="I36"/>
  <c r="I38"/>
  <c r="K97"/>
  <c r="L97"/>
  <c r="K94"/>
  <c r="L94"/>
  <c r="K91"/>
  <c r="L91"/>
  <c r="K88"/>
  <c r="L88"/>
  <c r="K85"/>
  <c r="L85"/>
  <c r="K82"/>
  <c r="L82"/>
  <c r="K79"/>
  <c r="L79"/>
  <c r="K76"/>
  <c r="L76"/>
  <c r="K73"/>
  <c r="L73"/>
  <c r="I70"/>
  <c r="K70"/>
  <c r="L70"/>
  <c r="K67"/>
  <c r="L67"/>
  <c r="K64"/>
  <c r="L64"/>
  <c r="K37"/>
  <c r="L37"/>
  <c r="K34"/>
  <c r="L34"/>
  <c r="K31"/>
  <c r="L31"/>
  <c r="K28"/>
  <c r="L28"/>
  <c r="K25"/>
  <c r="L25"/>
  <c r="K22"/>
  <c r="L22"/>
  <c r="K19"/>
  <c r="L19"/>
  <c r="K16"/>
  <c r="L16"/>
  <c r="K13"/>
  <c r="L13"/>
  <c r="K10"/>
  <c r="L10"/>
  <c r="K7"/>
  <c r="M97"/>
  <c r="M94"/>
  <c r="M91"/>
  <c r="M88"/>
  <c r="M85"/>
  <c r="M82"/>
  <c r="M79"/>
  <c r="M76"/>
  <c r="M73"/>
  <c r="M70"/>
  <c r="M67"/>
  <c r="M64"/>
  <c r="M37"/>
  <c r="M34"/>
  <c r="M31"/>
  <c r="M28"/>
  <c r="M25"/>
  <c r="M22"/>
  <c r="M19"/>
  <c r="M16"/>
  <c r="M13"/>
  <c r="M10"/>
  <c r="M7"/>
  <c r="J10" i="1"/>
  <c r="I10"/>
  <c r="E5"/>
  <c r="J5"/>
  <c r="E6"/>
  <c r="J6"/>
  <c r="E7"/>
  <c r="J7"/>
  <c r="E8"/>
  <c r="J8"/>
  <c r="E9"/>
  <c r="J9"/>
  <c r="E10"/>
  <c r="E4"/>
  <c r="J4"/>
  <c r="I15"/>
  <c r="I4"/>
  <c r="I5"/>
  <c r="I6"/>
  <c r="I7"/>
  <c r="I8"/>
  <c r="I9"/>
  <c r="J10" i="5"/>
  <c r="I15"/>
  <c r="E5"/>
  <c r="J5"/>
  <c r="E6"/>
  <c r="J6"/>
  <c r="E7"/>
  <c r="J7"/>
  <c r="E8"/>
  <c r="J8"/>
  <c r="E9"/>
  <c r="J9"/>
  <c r="E10"/>
  <c r="E4"/>
  <c r="J4"/>
  <c r="I10"/>
  <c r="I9"/>
  <c r="I8"/>
  <c r="I7"/>
  <c r="I6"/>
  <c r="I5"/>
  <c r="I4"/>
  <c r="K2" i="7"/>
  <c r="H37"/>
  <c r="H86"/>
  <c r="I116"/>
  <c r="I113"/>
  <c r="I110"/>
  <c r="I107"/>
  <c r="I98"/>
  <c r="I92"/>
  <c r="I89"/>
  <c r="I80"/>
  <c r="I74"/>
  <c r="I62"/>
  <c r="I59"/>
  <c r="I56"/>
  <c r="I50"/>
  <c r="I47"/>
  <c r="I44"/>
  <c r="I41"/>
  <c r="I32"/>
  <c r="I23"/>
  <c r="I17"/>
  <c r="I11"/>
  <c r="I8"/>
  <c r="I2"/>
  <c r="J113"/>
  <c r="J110"/>
  <c r="J107"/>
  <c r="J98"/>
  <c r="J80"/>
  <c r="J89"/>
  <c r="L89"/>
  <c r="K89"/>
  <c r="J74"/>
  <c r="J116"/>
  <c r="J59"/>
  <c r="J56"/>
  <c r="J50"/>
  <c r="J92"/>
  <c r="H35"/>
  <c r="H36"/>
  <c r="H12"/>
  <c r="H13"/>
  <c r="J11"/>
  <c r="H32"/>
  <c r="H34"/>
  <c r="J32"/>
  <c r="H8"/>
  <c r="H10"/>
  <c r="J8"/>
  <c r="H2"/>
  <c r="H3"/>
  <c r="J2"/>
  <c r="H119"/>
  <c r="H120"/>
  <c r="H121"/>
  <c r="H116"/>
  <c r="H117"/>
  <c r="H118"/>
  <c r="K116"/>
  <c r="H113"/>
  <c r="H114"/>
  <c r="H115"/>
  <c r="K113"/>
  <c r="H110"/>
  <c r="H111"/>
  <c r="H112"/>
  <c r="K110"/>
  <c r="H107"/>
  <c r="H108"/>
  <c r="H109"/>
  <c r="K107"/>
  <c r="H104"/>
  <c r="H105"/>
  <c r="H106"/>
  <c r="H101"/>
  <c r="H102"/>
  <c r="H103"/>
  <c r="H98"/>
  <c r="H99"/>
  <c r="H100"/>
  <c r="K98"/>
  <c r="H95"/>
  <c r="H96"/>
  <c r="H97"/>
  <c r="H92"/>
  <c r="H93"/>
  <c r="H94"/>
  <c r="K92"/>
  <c r="H89"/>
  <c r="H90"/>
  <c r="H91"/>
  <c r="H87"/>
  <c r="H88"/>
  <c r="H83"/>
  <c r="H84"/>
  <c r="H85"/>
  <c r="H80"/>
  <c r="H81"/>
  <c r="H82"/>
  <c r="K80"/>
  <c r="H74"/>
  <c r="H75"/>
  <c r="H76"/>
  <c r="K74"/>
  <c r="H71"/>
  <c r="H72"/>
  <c r="H73"/>
  <c r="H65"/>
  <c r="H66"/>
  <c r="H67"/>
  <c r="H62"/>
  <c r="H63"/>
  <c r="H64"/>
  <c r="J62"/>
  <c r="K62"/>
  <c r="H59"/>
  <c r="H60"/>
  <c r="H61"/>
  <c r="K59"/>
  <c r="H56"/>
  <c r="H57"/>
  <c r="H58"/>
  <c r="K56"/>
  <c r="H53"/>
  <c r="H54"/>
  <c r="H55"/>
  <c r="H50"/>
  <c r="H51"/>
  <c r="H52"/>
  <c r="K50"/>
  <c r="H47"/>
  <c r="H48"/>
  <c r="H49"/>
  <c r="J47"/>
  <c r="K47"/>
  <c r="H44"/>
  <c r="H45"/>
  <c r="H46"/>
  <c r="J44"/>
  <c r="K44"/>
  <c r="H41"/>
  <c r="H42"/>
  <c r="H43"/>
  <c r="J41"/>
  <c r="K41"/>
  <c r="H38"/>
  <c r="H39"/>
  <c r="H40"/>
  <c r="K32"/>
  <c r="H23"/>
  <c r="H24"/>
  <c r="H25"/>
  <c r="J23"/>
  <c r="K23"/>
  <c r="H17"/>
  <c r="H18"/>
  <c r="H19"/>
  <c r="J17"/>
  <c r="K17"/>
  <c r="K11"/>
  <c r="K8"/>
  <c r="L2"/>
  <c r="L116"/>
  <c r="L113"/>
  <c r="L110"/>
  <c r="L107"/>
  <c r="L98"/>
  <c r="L92"/>
  <c r="L80"/>
  <c r="L74"/>
  <c r="L62"/>
  <c r="L59"/>
  <c r="L56"/>
  <c r="L50"/>
  <c r="L47"/>
  <c r="L44"/>
  <c r="L41"/>
  <c r="L32"/>
  <c r="L23"/>
  <c r="L17"/>
  <c r="L11"/>
  <c r="L8"/>
  <c r="H77"/>
  <c r="H78"/>
  <c r="H79"/>
  <c r="H68"/>
  <c r="H69"/>
  <c r="H70"/>
  <c r="H33"/>
  <c r="H29"/>
  <c r="H30"/>
  <c r="H31"/>
  <c r="H26"/>
  <c r="H27"/>
  <c r="H28"/>
  <c r="H20"/>
  <c r="H21"/>
  <c r="H22"/>
  <c r="H14"/>
  <c r="H15"/>
  <c r="H16"/>
  <c r="H11"/>
  <c r="H9"/>
  <c r="H5"/>
  <c r="H6"/>
  <c r="H7"/>
  <c r="H4"/>
  <c r="G12" i="6"/>
  <c r="E12"/>
  <c r="F12"/>
  <c r="E129"/>
  <c r="E2"/>
  <c r="D2"/>
  <c r="G129"/>
  <c r="F129"/>
  <c r="E126"/>
  <c r="G126"/>
  <c r="F126"/>
  <c r="E123"/>
  <c r="G123"/>
  <c r="F123"/>
  <c r="E120"/>
  <c r="G120"/>
  <c r="F120"/>
  <c r="E117"/>
  <c r="G117"/>
  <c r="F117"/>
  <c r="E114"/>
  <c r="G114"/>
  <c r="F114"/>
  <c r="E111"/>
  <c r="G111"/>
  <c r="F111"/>
  <c r="E108"/>
  <c r="G108"/>
  <c r="F108"/>
  <c r="E105"/>
  <c r="G105"/>
  <c r="F105"/>
  <c r="E102"/>
  <c r="G102"/>
  <c r="F102"/>
  <c r="E99"/>
  <c r="G99"/>
  <c r="F99"/>
  <c r="E96"/>
  <c r="G96"/>
  <c r="F96"/>
  <c r="E93"/>
  <c r="G93"/>
  <c r="F93"/>
  <c r="G90"/>
  <c r="E87"/>
  <c r="G87"/>
  <c r="F87"/>
  <c r="E84"/>
  <c r="G84"/>
  <c r="F84"/>
  <c r="E81"/>
  <c r="G81"/>
  <c r="F81"/>
  <c r="E78"/>
  <c r="G78"/>
  <c r="F78"/>
  <c r="E75"/>
  <c r="G75"/>
  <c r="F75"/>
  <c r="E72"/>
  <c r="G72"/>
  <c r="F72"/>
  <c r="E69"/>
  <c r="G69"/>
  <c r="F69"/>
  <c r="E66"/>
  <c r="G66"/>
  <c r="F66"/>
  <c r="E63"/>
  <c r="G63"/>
  <c r="F63"/>
  <c r="E60"/>
  <c r="G60"/>
  <c r="F60"/>
  <c r="E57"/>
  <c r="G57"/>
  <c r="F57"/>
  <c r="E54"/>
  <c r="G54"/>
  <c r="F54"/>
  <c r="E51"/>
  <c r="G51"/>
  <c r="F51"/>
  <c r="E48"/>
  <c r="G48"/>
  <c r="F48"/>
  <c r="E45"/>
  <c r="G45"/>
  <c r="F45"/>
  <c r="E42"/>
  <c r="G42"/>
  <c r="F42"/>
  <c r="E39"/>
  <c r="G39"/>
  <c r="F39"/>
  <c r="E36"/>
  <c r="G36"/>
  <c r="F36"/>
  <c r="E33"/>
  <c r="G33"/>
  <c r="F33"/>
  <c r="E30"/>
  <c r="G30"/>
  <c r="F30"/>
  <c r="E27"/>
  <c r="G27"/>
  <c r="F27"/>
  <c r="E24"/>
  <c r="G24"/>
  <c r="F24"/>
  <c r="E21"/>
  <c r="G21"/>
  <c r="F21"/>
  <c r="E18"/>
  <c r="G18"/>
  <c r="F18"/>
  <c r="E15"/>
  <c r="G15"/>
  <c r="F15"/>
  <c r="C8"/>
  <c r="G6"/>
  <c r="G5"/>
  <c r="F5"/>
  <c r="D4"/>
</calcChain>
</file>

<file path=xl/sharedStrings.xml><?xml version="1.0" encoding="utf-8"?>
<sst xmlns="http://schemas.openxmlformats.org/spreadsheetml/2006/main" count="546" uniqueCount="122">
  <si>
    <t>10 cm cuvette</t>
    <phoneticPr fontId="18" type="noConversion"/>
  </si>
  <si>
    <t>1 cm cuvette</t>
    <phoneticPr fontId="18" type="noConversion"/>
  </si>
  <si>
    <t>% CV</t>
    <phoneticPr fontId="18" type="noConversion"/>
  </si>
  <si>
    <t>Blank</t>
  </si>
  <si>
    <t>S1</t>
  </si>
  <si>
    <t>S2</t>
  </si>
  <si>
    <t>S3</t>
  </si>
  <si>
    <t>S4</t>
  </si>
  <si>
    <t>S5</t>
  </si>
  <si>
    <t>S6</t>
  </si>
  <si>
    <t>S7</t>
  </si>
  <si>
    <t>(g)</t>
  </si>
  <si>
    <t xml:space="preserve">Cruise </t>
  </si>
  <si>
    <t>Sample</t>
  </si>
  <si>
    <t>Station</t>
  </si>
  <si>
    <t>Cast</t>
  </si>
  <si>
    <t>Bottle</t>
  </si>
  <si>
    <t>AG8</t>
  </si>
  <si>
    <t>Depth (m)</t>
  </si>
  <si>
    <t>Absorbance</t>
  </si>
  <si>
    <t>Samples and standards are read at 880 nm in 10 cm cell on the spectrophotometer</t>
  </si>
  <si>
    <t>Avg.</t>
  </si>
  <si>
    <t>Comments</t>
  </si>
  <si>
    <t>(uM)</t>
  </si>
  <si>
    <t>Concentration (uM)</t>
  </si>
  <si>
    <t>Abs.</t>
  </si>
  <si>
    <t>Abs. - Blank</t>
  </si>
  <si>
    <t>(mL)</t>
  </si>
  <si>
    <t>Vol. of stock added</t>
  </si>
  <si>
    <t>Conc. of stock</t>
  </si>
  <si>
    <t>New Vol.</t>
  </si>
  <si>
    <t>New Conc.</t>
  </si>
  <si>
    <t>Expected Conc.</t>
  </si>
  <si>
    <t>Final mass</t>
  </si>
  <si>
    <t>Mass added</t>
  </si>
  <si>
    <t>abs = slope*[conc.]</t>
  </si>
  <si>
    <t>(abs-blank)/slope</t>
  </si>
  <si>
    <t>Avg. per cast</t>
  </si>
  <si>
    <t>slope</t>
  </si>
  <si>
    <t>int</t>
  </si>
  <si>
    <t>Samples</t>
  </si>
  <si>
    <t>ABS</t>
  </si>
  <si>
    <t>ID</t>
  </si>
  <si>
    <t>ave</t>
  </si>
  <si>
    <t>"μM"</t>
  </si>
  <si>
    <t>1-3-20</t>
  </si>
  <si>
    <t>1-3-18</t>
  </si>
  <si>
    <t>1-3-16</t>
  </si>
  <si>
    <t>1-3-14</t>
  </si>
  <si>
    <t>1-3-12</t>
  </si>
  <si>
    <t>1-3-9</t>
  </si>
  <si>
    <t>1-3-7</t>
  </si>
  <si>
    <t>1-3-5</t>
  </si>
  <si>
    <t>1-7-19</t>
  </si>
  <si>
    <t>1-7-17</t>
  </si>
  <si>
    <t>1-7-15</t>
  </si>
  <si>
    <t>1-7-13</t>
  </si>
  <si>
    <t>1-7-11</t>
  </si>
  <si>
    <t>1-7-9</t>
  </si>
  <si>
    <t>1-7-7</t>
  </si>
  <si>
    <t>1-7-5</t>
  </si>
  <si>
    <t>1-11-19</t>
  </si>
  <si>
    <t>1-11-17</t>
  </si>
  <si>
    <t>1-11-15</t>
  </si>
  <si>
    <t>1-11-13</t>
  </si>
  <si>
    <t>1-11-11</t>
  </si>
  <si>
    <t>1-11-9</t>
  </si>
  <si>
    <t>1-11-7</t>
  </si>
  <si>
    <t>1-11-5</t>
  </si>
  <si>
    <t>1-15-19</t>
  </si>
  <si>
    <t>1-15-17</t>
  </si>
  <si>
    <t>1-15-15</t>
  </si>
  <si>
    <t>1-15-13</t>
  </si>
  <si>
    <t>1-15-11</t>
  </si>
  <si>
    <t>1-15-9</t>
  </si>
  <si>
    <t>1-15-7</t>
  </si>
  <si>
    <t>1-15-5</t>
  </si>
  <si>
    <t>1-18-24</t>
  </si>
  <si>
    <t>1-18-23</t>
  </si>
  <si>
    <t>1-18-21</t>
  </si>
  <si>
    <t>1-18-19</t>
  </si>
  <si>
    <t>1-18-15</t>
  </si>
  <si>
    <t>1-18-17</t>
  </si>
  <si>
    <t>1-18-11</t>
  </si>
  <si>
    <t>1-18-9</t>
  </si>
  <si>
    <t>Time</t>
  </si>
  <si>
    <t>Added Sulfuric Acid instead of HCl</t>
  </si>
  <si>
    <t>STDEV</t>
  </si>
  <si>
    <t>Std Error</t>
  </si>
  <si>
    <t>Agouron 8 Cruise Samples</t>
  </si>
  <si>
    <t>Sample ID</t>
  </si>
  <si>
    <t>Depths (m)</t>
  </si>
  <si>
    <t>µM PO4</t>
  </si>
  <si>
    <t>StDev</t>
  </si>
  <si>
    <t>µM NO3+NO2</t>
  </si>
  <si>
    <t>µM Si</t>
  </si>
  <si>
    <t>AG8 1-3-4</t>
  </si>
  <si>
    <t>AG8 1-7-4</t>
  </si>
  <si>
    <t>AG8 1-11-4</t>
  </si>
  <si>
    <t>AG8 1-15-4</t>
  </si>
  <si>
    <t>AG8 1-18-5</t>
  </si>
  <si>
    <t>23-3</t>
  </si>
  <si>
    <t>24-3</t>
  </si>
  <si>
    <t>25-3</t>
  </si>
  <si>
    <t>26-3</t>
  </si>
  <si>
    <t>27-3</t>
  </si>
  <si>
    <t>28-3</t>
  </si>
  <si>
    <t>29-3</t>
  </si>
  <si>
    <t>30-3</t>
  </si>
  <si>
    <t>31-3</t>
  </si>
  <si>
    <t>below limits</t>
  </si>
  <si>
    <t>32-3</t>
  </si>
  <si>
    <t>33-3</t>
  </si>
  <si>
    <t>34-3</t>
  </si>
  <si>
    <t>Autoanalyzer</t>
  </si>
  <si>
    <t xml:space="preserve">slope </t>
    <phoneticPr fontId="18" type="noConversion"/>
  </si>
  <si>
    <t>slope</t>
    <phoneticPr fontId="18" type="noConversion"/>
  </si>
  <si>
    <t>sloope</t>
    <phoneticPr fontId="18" type="noConversion"/>
  </si>
  <si>
    <t>Avg blank</t>
    <phoneticPr fontId="18" type="noConversion"/>
  </si>
  <si>
    <t>slope</t>
    <phoneticPr fontId="18" type="noConversion"/>
  </si>
  <si>
    <t>avg blank</t>
    <phoneticPr fontId="18" type="noConversion"/>
  </si>
  <si>
    <t>Station</t>
    <phoneticPr fontId="18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</si>
</sst>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"/>
    <numFmt numFmtId="166" formatCode="0.0"/>
  </numFmts>
  <fonts count="19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10"/>
      <name val="Arial"/>
    </font>
    <font>
      <sz val="10"/>
      <name val="Verdana"/>
    </font>
    <font>
      <sz val="10"/>
      <name val="Arial"/>
    </font>
    <font>
      <sz val="10"/>
      <color indexed="8"/>
      <name val="Arial"/>
    </font>
    <font>
      <b/>
      <sz val="10"/>
      <name val="Arial"/>
      <family val="2"/>
    </font>
    <font>
      <sz val="10"/>
      <color indexed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</font>
    <font>
      <b/>
      <sz val="10"/>
      <color indexed="8"/>
      <name val="Arial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1" fillId="0" borderId="0"/>
  </cellStyleXfs>
  <cellXfs count="80">
    <xf numFmtId="0" fontId="0" fillId="0" borderId="0" xfId="0"/>
    <xf numFmtId="0" fontId="7" fillId="3" borderId="0" xfId="4" applyFont="1" applyFill="1" applyAlignment="1">
      <alignment horizontal="right"/>
    </xf>
    <xf numFmtId="2" fontId="11" fillId="3" borderId="0" xfId="5" applyNumberFormat="1" applyFill="1" applyAlignment="1">
      <alignment horizontal="center"/>
    </xf>
    <xf numFmtId="0" fontId="7" fillId="3" borderId="0" xfId="4" applyFont="1" applyFill="1" applyAlignment="1">
      <alignment horizontal="center"/>
    </xf>
    <xf numFmtId="2" fontId="7" fillId="3" borderId="0" xfId="4" applyNumberFormat="1" applyFont="1" applyFill="1" applyAlignment="1">
      <alignment horizontal="center"/>
    </xf>
    <xf numFmtId="2" fontId="7" fillId="3" borderId="0" xfId="4" applyNumberFormat="1" applyFont="1" applyFill="1" applyBorder="1"/>
    <xf numFmtId="165" fontId="5" fillId="3" borderId="0" xfId="4" applyNumberFormat="1" applyFont="1" applyFill="1"/>
    <xf numFmtId="2" fontId="7" fillId="3" borderId="0" xfId="4" applyNumberFormat="1" applyFont="1" applyFill="1"/>
    <xf numFmtId="0" fontId="1" fillId="3" borderId="0" xfId="1" applyNumberFormat="1" applyFill="1"/>
    <xf numFmtId="164" fontId="1" fillId="3" borderId="0" xfId="1" applyNumberFormat="1" applyFill="1"/>
    <xf numFmtId="165" fontId="11" fillId="3" borderId="0" xfId="5" applyNumberFormat="1" applyFill="1" applyAlignment="1">
      <alignment horizontal="center"/>
    </xf>
    <xf numFmtId="165" fontId="13" fillId="3" borderId="0" xfId="0" applyNumberFormat="1" applyFont="1" applyFill="1"/>
    <xf numFmtId="164" fontId="5" fillId="3" borderId="0" xfId="4" applyNumberFormat="1" applyFont="1" applyFill="1"/>
    <xf numFmtId="165" fontId="7" fillId="3" borderId="0" xfId="4" applyNumberFormat="1" applyFont="1" applyFill="1"/>
    <xf numFmtId="164" fontId="7" fillId="3" borderId="0" xfId="4" applyNumberFormat="1" applyFont="1" applyFill="1"/>
    <xf numFmtId="0" fontId="7" fillId="3" borderId="0" xfId="4" applyFont="1" applyFill="1"/>
    <xf numFmtId="0" fontId="10" fillId="3" borderId="0" xfId="4" applyFont="1" applyFill="1"/>
    <xf numFmtId="0" fontId="5" fillId="0" borderId="0" xfId="4" applyFont="1" applyFill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/>
    <xf numFmtId="164" fontId="8" fillId="0" borderId="0" xfId="4" applyNumberFormat="1" applyFont="1" applyFill="1" applyAlignment="1">
      <alignment horizontal="center"/>
    </xf>
    <xf numFmtId="0" fontId="7" fillId="0" borderId="0" xfId="4" applyFont="1" applyFill="1" applyAlignment="1">
      <alignment horizontal="left"/>
    </xf>
    <xf numFmtId="0" fontId="6" fillId="0" borderId="0" xfId="4" applyAlignment="1">
      <alignment horizontal="center"/>
    </xf>
    <xf numFmtId="0" fontId="7" fillId="0" borderId="0" xfId="4" applyFont="1" applyFill="1" applyBorder="1"/>
    <xf numFmtId="164" fontId="8" fillId="0" borderId="0" xfId="4" applyNumberFormat="1" applyFont="1" applyFill="1" applyBorder="1" applyAlignment="1">
      <alignment horizontal="center"/>
    </xf>
    <xf numFmtId="0" fontId="8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/>
    </xf>
    <xf numFmtId="164" fontId="9" fillId="0" borderId="0" xfId="4" applyNumberFormat="1" applyFont="1" applyFill="1" applyAlignment="1">
      <alignment horizontal="center"/>
    </xf>
    <xf numFmtId="9" fontId="9" fillId="0" borderId="0" xfId="4" applyNumberFormat="1" applyFont="1" applyFill="1" applyAlignment="1">
      <alignment horizontal="center"/>
    </xf>
    <xf numFmtId="9" fontId="7" fillId="0" borderId="0" xfId="4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/>
    <xf numFmtId="164" fontId="7" fillId="0" borderId="0" xfId="4" applyNumberFormat="1" applyFont="1" applyFill="1"/>
    <xf numFmtId="0" fontId="10" fillId="0" borderId="0" xfId="4" applyFont="1" applyFill="1"/>
    <xf numFmtId="165" fontId="0" fillId="0" borderId="0" xfId="0" applyNumberFormat="1"/>
    <xf numFmtId="164" fontId="0" fillId="0" borderId="0" xfId="0" applyNumberFormat="1"/>
    <xf numFmtId="0" fontId="1" fillId="2" borderId="0" xfId="1"/>
    <xf numFmtId="0" fontId="1" fillId="2" borderId="0" xfId="1" applyAlignment="1">
      <alignment horizontal="center"/>
    </xf>
    <xf numFmtId="164" fontId="7" fillId="0" borderId="0" xfId="4" applyNumberFormat="1" applyFont="1" applyFill="1" applyAlignment="1">
      <alignment horizontal="right"/>
    </xf>
    <xf numFmtId="164" fontId="7" fillId="0" borderId="0" xfId="4" applyNumberFormat="1" applyFont="1" applyFill="1" applyBorder="1" applyAlignment="1">
      <alignment horizontal="right"/>
    </xf>
    <xf numFmtId="0" fontId="5" fillId="0" borderId="0" xfId="4" applyFont="1" applyFill="1" applyAlignment="1">
      <alignment horizontal="right"/>
    </xf>
    <xf numFmtId="0" fontId="7" fillId="0" borderId="0" xfId="4" applyFont="1" applyFill="1" applyAlignment="1">
      <alignment horizontal="right"/>
    </xf>
    <xf numFmtId="0" fontId="7" fillId="0" borderId="0" xfId="4" applyFont="1" applyFill="1" applyBorder="1" applyAlignment="1">
      <alignment horizontal="right"/>
    </xf>
    <xf numFmtId="0" fontId="11" fillId="0" borderId="0" xfId="5"/>
    <xf numFmtId="166" fontId="11" fillId="0" borderId="0" xfId="5" applyNumberFormat="1"/>
    <xf numFmtId="0" fontId="12" fillId="0" borderId="0" xfId="5" applyFont="1"/>
    <xf numFmtId="49" fontId="11" fillId="0" borderId="0" xfId="5" applyNumberFormat="1"/>
    <xf numFmtId="0" fontId="7" fillId="0" borderId="0" xfId="4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5" fontId="7" fillId="0" borderId="0" xfId="4" applyNumberFormat="1" applyFont="1" applyFill="1"/>
    <xf numFmtId="2" fontId="7" fillId="0" borderId="0" xfId="4" applyNumberFormat="1" applyFont="1" applyFill="1"/>
    <xf numFmtId="2" fontId="13" fillId="0" borderId="0" xfId="0" applyNumberFormat="1" applyFont="1"/>
    <xf numFmtId="0" fontId="1" fillId="2" borderId="0" xfId="1" applyNumberFormat="1" applyAlignment="1">
      <alignment horizontal="left"/>
    </xf>
    <xf numFmtId="0" fontId="1" fillId="2" borderId="0" xfId="1" applyNumberFormat="1"/>
    <xf numFmtId="0" fontId="1" fillId="2" borderId="0" xfId="1" applyNumberFormat="1" applyAlignment="1">
      <alignment horizontal="center"/>
    </xf>
    <xf numFmtId="0" fontId="10" fillId="0" borderId="0" xfId="4" applyFont="1" applyFill="1" applyAlignment="1">
      <alignment horizontal="left"/>
    </xf>
    <xf numFmtId="0" fontId="7" fillId="0" borderId="0" xfId="4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/>
    <xf numFmtId="2" fontId="0" fillId="0" borderId="0" xfId="0" applyNumberFormat="1"/>
    <xf numFmtId="2" fontId="15" fillId="0" borderId="0" xfId="0" applyNumberFormat="1" applyFont="1"/>
    <xf numFmtId="165" fontId="7" fillId="0" borderId="0" xfId="4" applyNumberFormat="1" applyFont="1" applyFill="1" applyBorder="1"/>
    <xf numFmtId="165" fontId="1" fillId="2" borderId="0" xfId="1" applyNumberFormat="1"/>
    <xf numFmtId="2" fontId="7" fillId="0" borderId="0" xfId="4" applyNumberFormat="1" applyFont="1" applyFill="1" applyBorder="1"/>
    <xf numFmtId="2" fontId="9" fillId="0" borderId="0" xfId="4" applyNumberFormat="1" applyFont="1" applyFill="1" applyAlignment="1">
      <alignment horizontal="center"/>
    </xf>
    <xf numFmtId="2" fontId="7" fillId="0" borderId="0" xfId="4" applyNumberFormat="1" applyFont="1" applyFill="1" applyAlignment="1">
      <alignment horizontal="center"/>
    </xf>
    <xf numFmtId="0" fontId="1" fillId="2" borderId="0" xfId="1" applyNumberFormat="1" applyAlignment="1">
      <alignment horizontal="right"/>
    </xf>
    <xf numFmtId="2" fontId="7" fillId="0" borderId="0" xfId="0" applyNumberFormat="1" applyFont="1"/>
    <xf numFmtId="0" fontId="16" fillId="0" borderId="0" xfId="5" applyFont="1"/>
    <xf numFmtId="0" fontId="16" fillId="0" borderId="0" xfId="5" applyFont="1" applyAlignment="1">
      <alignment horizontal="center"/>
    </xf>
    <xf numFmtId="0" fontId="7" fillId="0" borderId="0" xfId="5" applyFont="1" applyAlignment="1">
      <alignment horizontal="center"/>
    </xf>
    <xf numFmtId="165" fontId="11" fillId="0" borderId="0" xfId="5" applyNumberFormat="1" applyAlignment="1">
      <alignment horizontal="center"/>
    </xf>
    <xf numFmtId="2" fontId="11" fillId="0" borderId="0" xfId="5" applyNumberFormat="1" applyAlignment="1">
      <alignment horizontal="center"/>
    </xf>
    <xf numFmtId="0" fontId="11" fillId="0" borderId="0" xfId="5" applyAlignment="1">
      <alignment horizontal="center"/>
    </xf>
    <xf numFmtId="165" fontId="17" fillId="0" borderId="0" xfId="5" applyNumberFormat="1" applyFont="1" applyAlignment="1">
      <alignment horizontal="center"/>
    </xf>
  </cellXfs>
  <cellStyles count="6">
    <cellStyle name="Bad" xfId="1" builtinId="27"/>
    <cellStyle name="Followed Hyperlink" xfId="3" builtinId="9" hidden="1"/>
    <cellStyle name="Hyperlink" xfId="2" builtinId="8" hidden="1"/>
    <cellStyle name="Normal" xfId="0" builtinId="0"/>
    <cellStyle name="Normal 2" xfId="4"/>
    <cellStyle name="Normal 3" xf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'Diel Std - 10 cm'!$H$2</c:f>
              <c:strCache>
                <c:ptCount val="1"/>
                <c:pt idx="0">
                  <c:v>Abs.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35932195975503"/>
                  <c:y val="0.164502164502164"/>
                </c:manualLayout>
              </c:layout>
              <c:numFmt formatCode="General" sourceLinked="0"/>
            </c:trendlineLbl>
          </c:trendline>
          <c:xVal>
            <c:numRef>
              <c:f>'Diel Std - 10 cm'!$J$4:$J$9</c:f>
              <c:numCache>
                <c:formatCode>0.000</c:formatCode>
                <c:ptCount val="6"/>
                <c:pt idx="0">
                  <c:v>0.0085991400859914</c:v>
                </c:pt>
                <c:pt idx="1">
                  <c:v>0.0237940514871282</c:v>
                </c:pt>
                <c:pt idx="2">
                  <c:v>0.048575712143928</c:v>
                </c:pt>
                <c:pt idx="3">
                  <c:v>0.0965034965034965</c:v>
                </c:pt>
                <c:pt idx="4">
                  <c:v>0.198203592814371</c:v>
                </c:pt>
                <c:pt idx="5">
                  <c:v>0.4</c:v>
                </c:pt>
              </c:numCache>
            </c:numRef>
          </c:xVal>
          <c:yVal>
            <c:numRef>
              <c:f>'Diel Std - 10 cm'!$I$4:$I$9</c:f>
              <c:numCache>
                <c:formatCode>General</c:formatCode>
                <c:ptCount val="6"/>
                <c:pt idx="0">
                  <c:v>0.1261</c:v>
                </c:pt>
                <c:pt idx="1">
                  <c:v>0.1422</c:v>
                </c:pt>
                <c:pt idx="2">
                  <c:v>0.1633</c:v>
                </c:pt>
                <c:pt idx="3">
                  <c:v>0.1956</c:v>
                </c:pt>
                <c:pt idx="4">
                  <c:v>0.2824</c:v>
                </c:pt>
                <c:pt idx="5">
                  <c:v>0.4444</c:v>
                </c:pt>
              </c:numCache>
            </c:numRef>
          </c:yVal>
        </c:ser>
        <c:dLbls/>
        <c:axId val="494693592"/>
        <c:axId val="494910520"/>
      </c:scatterChart>
      <c:valAx>
        <c:axId val="494693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</c:title>
        <c:numFmt formatCode="0.000" sourceLinked="1"/>
        <c:tickLblPos val="nextTo"/>
        <c:crossAx val="494910520"/>
        <c:crosses val="autoZero"/>
        <c:crossBetween val="midCat"/>
      </c:valAx>
      <c:valAx>
        <c:axId val="4949105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 at 880 nm</a:t>
                </a:r>
              </a:p>
            </c:rich>
          </c:tx>
          <c:layout/>
        </c:title>
        <c:numFmt formatCode="General" sourceLinked="1"/>
        <c:tickLblPos val="nextTo"/>
        <c:crossAx val="494693592"/>
        <c:crosses val="autoZero"/>
        <c:crossBetween val="midCat"/>
      </c:valAx>
    </c:plotArea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'Diel Std -1 cm'!$H$2</c:f>
              <c:strCache>
                <c:ptCount val="1"/>
                <c:pt idx="0">
                  <c:v>Abs.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35932195975503"/>
                  <c:y val="0.164502164502164"/>
                </c:manualLayout>
              </c:layout>
              <c:numFmt formatCode="General" sourceLinked="0"/>
            </c:trendlineLbl>
          </c:trendline>
          <c:xVal>
            <c:numRef>
              <c:f>'Diel Std -1 cm'!$J$4:$J$10</c:f>
              <c:numCache>
                <c:formatCode>0.000</c:formatCode>
                <c:ptCount val="7"/>
                <c:pt idx="0">
                  <c:v>0.0085991400859914</c:v>
                </c:pt>
                <c:pt idx="1">
                  <c:v>0.0237940514871282</c:v>
                </c:pt>
                <c:pt idx="2">
                  <c:v>0.048575712143928</c:v>
                </c:pt>
                <c:pt idx="3">
                  <c:v>0.0965034965034965</c:v>
                </c:pt>
                <c:pt idx="4">
                  <c:v>0.198203592814371</c:v>
                </c:pt>
                <c:pt idx="5">
                  <c:v>0.4</c:v>
                </c:pt>
                <c:pt idx="6">
                  <c:v>0.986732673267327</c:v>
                </c:pt>
              </c:numCache>
            </c:numRef>
          </c:xVal>
          <c:yVal>
            <c:numRef>
              <c:f>'Diel Std -1 cm'!$I$4:$I$10</c:f>
              <c:numCache>
                <c:formatCode>General</c:formatCode>
                <c:ptCount val="7"/>
                <c:pt idx="0">
                  <c:v>0.0167</c:v>
                </c:pt>
                <c:pt idx="1">
                  <c:v>0.0162</c:v>
                </c:pt>
                <c:pt idx="2">
                  <c:v>0.0185</c:v>
                </c:pt>
                <c:pt idx="3">
                  <c:v>0.0228</c:v>
                </c:pt>
                <c:pt idx="4">
                  <c:v>0.0316</c:v>
                </c:pt>
                <c:pt idx="5">
                  <c:v>0.051</c:v>
                </c:pt>
                <c:pt idx="6">
                  <c:v>0.1067</c:v>
                </c:pt>
              </c:numCache>
            </c:numRef>
          </c:yVal>
        </c:ser>
        <c:dLbls/>
        <c:axId val="476821928"/>
        <c:axId val="510267672"/>
      </c:scatterChart>
      <c:valAx>
        <c:axId val="476821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</c:title>
        <c:numFmt formatCode="0.000" sourceLinked="1"/>
        <c:tickLblPos val="nextTo"/>
        <c:crossAx val="510267672"/>
        <c:crosses val="autoZero"/>
        <c:crossBetween val="midCat"/>
      </c:valAx>
      <c:valAx>
        <c:axId val="5102676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 at 880 nm</a:t>
                </a:r>
              </a:p>
            </c:rich>
          </c:tx>
          <c:layout/>
        </c:title>
        <c:numFmt formatCode="General" sourceLinked="1"/>
        <c:tickLblPos val="nextTo"/>
        <c:crossAx val="476821928"/>
        <c:crosses val="autoZero"/>
        <c:crossBetween val="midCat"/>
      </c:valAx>
    </c:plotArea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3452278002822"/>
          <c:y val="0.0727438004846423"/>
          <c:w val="0.823609303172364"/>
          <c:h val="0.76311755902095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014757874015748"/>
                  <c:y val="-0.0687696850393701"/>
                </c:manualLayout>
              </c:layout>
              <c:numFmt formatCode="General" sourceLinked="0"/>
            </c:trendlineLbl>
          </c:trendline>
          <c:xVal>
            <c:numRef>
              <c:f>'HOE-Dylan std and raw'!$A$1:$A$7</c:f>
              <c:numCache>
                <c:formatCode>General</c:formatCode>
                <c:ptCount val="7"/>
                <c:pt idx="0">
                  <c:v>0.0</c:v>
                </c:pt>
                <c:pt idx="1">
                  <c:v>0.015</c:v>
                </c:pt>
                <c:pt idx="2">
                  <c:v>0.03</c:v>
                </c:pt>
                <c:pt idx="4">
                  <c:v>0.1</c:v>
                </c:pt>
                <c:pt idx="6">
                  <c:v>0.4</c:v>
                </c:pt>
              </c:numCache>
            </c:numRef>
          </c:xVal>
          <c:yVal>
            <c:numRef>
              <c:f>'HOE-Dylan std and raw'!$B$1:$B$7</c:f>
              <c:numCache>
                <c:formatCode>General</c:formatCode>
                <c:ptCount val="7"/>
                <c:pt idx="0">
                  <c:v>0.115</c:v>
                </c:pt>
                <c:pt idx="1">
                  <c:v>0.1703</c:v>
                </c:pt>
                <c:pt idx="2">
                  <c:v>0.1864</c:v>
                </c:pt>
                <c:pt idx="3">
                  <c:v>0.2598</c:v>
                </c:pt>
                <c:pt idx="4">
                  <c:v>0.2571</c:v>
                </c:pt>
                <c:pt idx="5">
                  <c:v>0.4585</c:v>
                </c:pt>
                <c:pt idx="6">
                  <c:v>0.5477</c:v>
                </c:pt>
              </c:numCache>
            </c:numRef>
          </c:yVal>
        </c:ser>
        <c:dLbls/>
        <c:axId val="496903576"/>
        <c:axId val="476573176"/>
      </c:scatterChart>
      <c:valAx>
        <c:axId val="496903576"/>
        <c:scaling>
          <c:orientation val="minMax"/>
        </c:scaling>
        <c:axPos val="b"/>
        <c:numFmt formatCode="General" sourceLinked="1"/>
        <c:tickLblPos val="nextTo"/>
        <c:crossAx val="476573176"/>
        <c:crosses val="autoZero"/>
        <c:crossBetween val="midCat"/>
      </c:valAx>
      <c:valAx>
        <c:axId val="476573176"/>
        <c:scaling>
          <c:orientation val="minMax"/>
        </c:scaling>
        <c:axPos val="l"/>
        <c:numFmt formatCode="General" sourceLinked="1"/>
        <c:tickLblPos val="nextTo"/>
        <c:crossAx val="4969035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lineMarker"/>
        <c:ser>
          <c:idx val="3"/>
          <c:order val="3"/>
          <c:tx>
            <c:v>250 Autoanalyzer</c:v>
          </c:tx>
          <c:spPr>
            <a:ln w="47625">
              <a:noFill/>
            </a:ln>
          </c:spPr>
          <c:marker>
            <c:symbol val="star"/>
            <c:size val="5"/>
          </c:marker>
          <c:xVal>
            <c:numRef>
              <c:f>'Diel data'!$D$100:$D$107</c:f>
              <c:numCache>
                <c:formatCode>General</c:formatCode>
                <c:ptCount val="8"/>
                <c:pt idx="0">
                  <c:v>3.0</c:v>
                </c:pt>
                <c:pt idx="1">
                  <c:v>6.0</c:v>
                </c:pt>
                <c:pt idx="2">
                  <c:v>9.0</c:v>
                </c:pt>
                <c:pt idx="3">
                  <c:v>12.0</c:v>
                </c:pt>
                <c:pt idx="4">
                  <c:v>15.0</c:v>
                </c:pt>
                <c:pt idx="5">
                  <c:v>18.0</c:v>
                </c:pt>
                <c:pt idx="6">
                  <c:v>21.0</c:v>
                </c:pt>
                <c:pt idx="7">
                  <c:v>24.0</c:v>
                </c:pt>
              </c:numCache>
            </c:numRef>
          </c:xVal>
          <c:yVal>
            <c:numRef>
              <c:f>'Diel data'!$J$100:$J$107</c:f>
              <c:numCache>
                <c:formatCode>0.000</c:formatCode>
                <c:ptCount val="8"/>
                <c:pt idx="0">
                  <c:v>0.482915492005823</c:v>
                </c:pt>
                <c:pt idx="1">
                  <c:v>0.529017621713187</c:v>
                </c:pt>
                <c:pt idx="2">
                  <c:v>0.513477577991604</c:v>
                </c:pt>
                <c:pt idx="3">
                  <c:v>0.392403370685224</c:v>
                </c:pt>
                <c:pt idx="4">
                  <c:v>0.444859651603191</c:v>
                </c:pt>
                <c:pt idx="5">
                  <c:v>0.474454801535184</c:v>
                </c:pt>
                <c:pt idx="6">
                  <c:v>0.456497417679132</c:v>
                </c:pt>
                <c:pt idx="7">
                  <c:v>0.505569422408843</c:v>
                </c:pt>
              </c:numCache>
            </c:numRef>
          </c:yVal>
        </c:ser>
        <c:dLbls/>
        <c:axId val="496866104"/>
        <c:axId val="476468184"/>
      </c:scatterChart>
      <c:scatterChart>
        <c:scatterStyle val="smoothMarker"/>
        <c:ser>
          <c:idx val="0"/>
          <c:order val="0"/>
          <c:tx>
            <c:v>25 m</c:v>
          </c:tx>
          <c:marker>
            <c:symbol val="diamond"/>
            <c:size val="5"/>
          </c:marker>
          <c:xVal>
            <c:numRef>
              <c:f>'Diel data'!$D$7:$D$39</c:f>
              <c:numCache>
                <c:formatCode>General</c:formatCode>
                <c:ptCount val="33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6.0</c:v>
                </c:pt>
                <c:pt idx="4">
                  <c:v>6.0</c:v>
                </c:pt>
                <c:pt idx="5">
                  <c:v>6.0</c:v>
                </c:pt>
                <c:pt idx="6">
                  <c:v>9.0</c:v>
                </c:pt>
                <c:pt idx="7">
                  <c:v>9.0</c:v>
                </c:pt>
                <c:pt idx="8">
                  <c:v>9.0</c:v>
                </c:pt>
                <c:pt idx="9">
                  <c:v>12.0</c:v>
                </c:pt>
                <c:pt idx="10">
                  <c:v>12.0</c:v>
                </c:pt>
                <c:pt idx="11">
                  <c:v>12.0</c:v>
                </c:pt>
                <c:pt idx="12">
                  <c:v>15.0</c:v>
                </c:pt>
                <c:pt idx="13">
                  <c:v>15.0</c:v>
                </c:pt>
                <c:pt idx="14">
                  <c:v>15.0</c:v>
                </c:pt>
                <c:pt idx="15">
                  <c:v>21.0</c:v>
                </c:pt>
                <c:pt idx="16">
                  <c:v>21.0</c:v>
                </c:pt>
                <c:pt idx="17">
                  <c:v>21.0</c:v>
                </c:pt>
                <c:pt idx="18">
                  <c:v>24.0</c:v>
                </c:pt>
                <c:pt idx="19">
                  <c:v>24.0</c:v>
                </c:pt>
                <c:pt idx="20">
                  <c:v>24.0</c:v>
                </c:pt>
                <c:pt idx="21">
                  <c:v>27.0</c:v>
                </c:pt>
                <c:pt idx="22">
                  <c:v>27.0</c:v>
                </c:pt>
                <c:pt idx="23">
                  <c:v>27.0</c:v>
                </c:pt>
                <c:pt idx="24">
                  <c:v>30.0</c:v>
                </c:pt>
                <c:pt idx="25">
                  <c:v>30.0</c:v>
                </c:pt>
                <c:pt idx="26">
                  <c:v>30.0</c:v>
                </c:pt>
                <c:pt idx="27">
                  <c:v>33.0</c:v>
                </c:pt>
                <c:pt idx="28">
                  <c:v>33.0</c:v>
                </c:pt>
                <c:pt idx="29">
                  <c:v>33.0</c:v>
                </c:pt>
                <c:pt idx="30">
                  <c:v>36.0</c:v>
                </c:pt>
                <c:pt idx="31">
                  <c:v>36.0</c:v>
                </c:pt>
                <c:pt idx="32">
                  <c:v>36.0</c:v>
                </c:pt>
              </c:numCache>
            </c:numRef>
          </c:xVal>
          <c:yVal>
            <c:numRef>
              <c:f>'Diel data'!$J$7:$J$39</c:f>
              <c:numCache>
                <c:formatCode>0.000</c:formatCode>
                <c:ptCount val="33"/>
                <c:pt idx="0">
                  <c:v>0.143817536913305</c:v>
                </c:pt>
                <c:pt idx="3">
                  <c:v>0.143446341664604</c:v>
                </c:pt>
                <c:pt idx="6">
                  <c:v>0.146457147570733</c:v>
                </c:pt>
                <c:pt idx="9">
                  <c:v>0.128557287800049</c:v>
                </c:pt>
                <c:pt idx="12">
                  <c:v>0.128433556050483</c:v>
                </c:pt>
                <c:pt idx="15">
                  <c:v>0.142662707250681</c:v>
                </c:pt>
                <c:pt idx="18">
                  <c:v>0.145632269240287</c:v>
                </c:pt>
                <c:pt idx="21">
                  <c:v>0.151901344551679</c:v>
                </c:pt>
                <c:pt idx="24">
                  <c:v>0.147900684649014</c:v>
                </c:pt>
                <c:pt idx="27">
                  <c:v>0.147859440732492</c:v>
                </c:pt>
                <c:pt idx="30">
                  <c:v>0.148787428854244</c:v>
                </c:pt>
              </c:numCache>
            </c:numRef>
          </c:yVal>
          <c:smooth val="1"/>
        </c:ser>
        <c:ser>
          <c:idx val="1"/>
          <c:order val="1"/>
          <c:tx>
            <c:v>DCM</c:v>
          </c:tx>
          <c:marker>
            <c:symbol val="square"/>
            <c:size val="5"/>
          </c:marker>
          <c:xVal>
            <c:numRef>
              <c:f>'Diel data'!$D$64:$D$99</c:f>
              <c:numCache>
                <c:formatCode>General</c:formatCode>
                <c:ptCount val="36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6.0</c:v>
                </c:pt>
                <c:pt idx="4">
                  <c:v>6.0</c:v>
                </c:pt>
                <c:pt idx="5">
                  <c:v>6.0</c:v>
                </c:pt>
                <c:pt idx="6">
                  <c:v>9.0</c:v>
                </c:pt>
                <c:pt idx="7">
                  <c:v>9.0</c:v>
                </c:pt>
                <c:pt idx="8">
                  <c:v>9.0</c:v>
                </c:pt>
                <c:pt idx="9">
                  <c:v>12.0</c:v>
                </c:pt>
                <c:pt idx="10">
                  <c:v>12.0</c:v>
                </c:pt>
                <c:pt idx="11">
                  <c:v>12.0</c:v>
                </c:pt>
                <c:pt idx="12">
                  <c:v>15.0</c:v>
                </c:pt>
                <c:pt idx="13">
                  <c:v>15.0</c:v>
                </c:pt>
                <c:pt idx="14">
                  <c:v>15.0</c:v>
                </c:pt>
                <c:pt idx="15">
                  <c:v>18.0</c:v>
                </c:pt>
                <c:pt idx="16">
                  <c:v>18.0</c:v>
                </c:pt>
                <c:pt idx="17">
                  <c:v>18.0</c:v>
                </c:pt>
                <c:pt idx="18">
                  <c:v>21.0</c:v>
                </c:pt>
                <c:pt idx="19">
                  <c:v>21.0</c:v>
                </c:pt>
                <c:pt idx="20">
                  <c:v>21.0</c:v>
                </c:pt>
                <c:pt idx="21">
                  <c:v>24.0</c:v>
                </c:pt>
                <c:pt idx="22">
                  <c:v>24.0</c:v>
                </c:pt>
                <c:pt idx="23">
                  <c:v>24.0</c:v>
                </c:pt>
                <c:pt idx="24">
                  <c:v>27.0</c:v>
                </c:pt>
                <c:pt idx="25">
                  <c:v>27.0</c:v>
                </c:pt>
                <c:pt idx="26">
                  <c:v>27.0</c:v>
                </c:pt>
                <c:pt idx="27">
                  <c:v>30.0</c:v>
                </c:pt>
                <c:pt idx="28">
                  <c:v>30.0</c:v>
                </c:pt>
                <c:pt idx="29">
                  <c:v>30.0</c:v>
                </c:pt>
                <c:pt idx="30">
                  <c:v>33.0</c:v>
                </c:pt>
                <c:pt idx="31">
                  <c:v>33.0</c:v>
                </c:pt>
                <c:pt idx="32">
                  <c:v>33.0</c:v>
                </c:pt>
                <c:pt idx="33">
                  <c:v>36.0</c:v>
                </c:pt>
                <c:pt idx="34">
                  <c:v>36.0</c:v>
                </c:pt>
                <c:pt idx="35">
                  <c:v>36.0</c:v>
                </c:pt>
              </c:numCache>
            </c:numRef>
          </c:xVal>
          <c:yVal>
            <c:numRef>
              <c:f>'Diel data'!$J$64:$J$99</c:f>
              <c:numCache>
                <c:formatCode>0.000</c:formatCode>
                <c:ptCount val="36"/>
                <c:pt idx="0">
                  <c:v>0.11073991586241</c:v>
                </c:pt>
                <c:pt idx="3">
                  <c:v>0.107852841705848</c:v>
                </c:pt>
                <c:pt idx="6">
                  <c:v>0.129299678297451</c:v>
                </c:pt>
                <c:pt idx="9">
                  <c:v>0.108822073744123</c:v>
                </c:pt>
                <c:pt idx="12">
                  <c:v>0.112410294481564</c:v>
                </c:pt>
                <c:pt idx="15">
                  <c:v>0.137713437268003</c:v>
                </c:pt>
                <c:pt idx="18">
                  <c:v>0.118658747834694</c:v>
                </c:pt>
                <c:pt idx="21">
                  <c:v>0.131836179163573</c:v>
                </c:pt>
                <c:pt idx="24">
                  <c:v>0.110822403695455</c:v>
                </c:pt>
                <c:pt idx="27">
                  <c:v>0.115359234512909</c:v>
                </c:pt>
                <c:pt idx="30">
                  <c:v>0.118205064752949</c:v>
                </c:pt>
                <c:pt idx="33">
                  <c:v>0.113956941351151</c:v>
                </c:pt>
              </c:numCache>
            </c:numRef>
          </c:yVal>
          <c:smooth val="1"/>
        </c:ser>
        <c:ser>
          <c:idx val="2"/>
          <c:order val="2"/>
          <c:tx>
            <c:v>250 m</c:v>
          </c:tx>
          <c:marker>
            <c:symbol val="triangle"/>
            <c:size val="5"/>
          </c:marker>
          <c:errBars>
            <c:errDir val="y"/>
            <c:errBarType val="both"/>
            <c:errValType val="cust"/>
            <c:noEndCap val="1"/>
            <c:plus>
              <c:numRef>
                <c:f>'Diel data'!$M$40:$M$63</c:f>
                <c:numCache>
                  <c:formatCode>General</c:formatCode>
                  <c:ptCount val="24"/>
                  <c:pt idx="0">
                    <c:v>0.00443365337939336</c:v>
                  </c:pt>
                  <c:pt idx="3">
                    <c:v>0.00466691535710879</c:v>
                  </c:pt>
                  <c:pt idx="6">
                    <c:v>0.001965585491538</c:v>
                  </c:pt>
                  <c:pt idx="9">
                    <c:v>0.00403772608814524</c:v>
                  </c:pt>
                  <c:pt idx="12">
                    <c:v>0.00333333333333333</c:v>
                  </c:pt>
                  <c:pt idx="15">
                    <c:v>0.00333333333333333</c:v>
                  </c:pt>
                  <c:pt idx="18">
                    <c:v>0.00333333333333333</c:v>
                  </c:pt>
                  <c:pt idx="21">
                    <c:v>0.00560893420610251</c:v>
                  </c:pt>
                </c:numCache>
              </c:numRef>
            </c:plus>
            <c:minus>
              <c:numRef>
                <c:f>'Diel data'!$M$40:$M$63</c:f>
                <c:numCache>
                  <c:formatCode>General</c:formatCode>
                  <c:ptCount val="24"/>
                  <c:pt idx="0">
                    <c:v>0.00443365337939336</c:v>
                  </c:pt>
                  <c:pt idx="3">
                    <c:v>0.00466691535710879</c:v>
                  </c:pt>
                  <c:pt idx="6">
                    <c:v>0.001965585491538</c:v>
                  </c:pt>
                  <c:pt idx="9">
                    <c:v>0.00403772608814524</c:v>
                  </c:pt>
                  <c:pt idx="12">
                    <c:v>0.00333333333333333</c:v>
                  </c:pt>
                  <c:pt idx="15">
                    <c:v>0.00333333333333333</c:v>
                  </c:pt>
                  <c:pt idx="18">
                    <c:v>0.00333333333333333</c:v>
                  </c:pt>
                  <c:pt idx="21">
                    <c:v>0.00560893420610251</c:v>
                  </c:pt>
                </c:numCache>
              </c:numRef>
            </c:minus>
          </c:errBars>
          <c:xVal>
            <c:numRef>
              <c:f>'Diel data'!$D$40:$D$63</c:f>
              <c:numCache>
                <c:formatCode>General</c:formatCode>
                <c:ptCount val="24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6.0</c:v>
                </c:pt>
                <c:pt idx="4">
                  <c:v>6.0</c:v>
                </c:pt>
                <c:pt idx="5">
                  <c:v>6.0</c:v>
                </c:pt>
                <c:pt idx="6">
                  <c:v>9.0</c:v>
                </c:pt>
                <c:pt idx="7">
                  <c:v>9.0</c:v>
                </c:pt>
                <c:pt idx="8">
                  <c:v>9.0</c:v>
                </c:pt>
                <c:pt idx="9">
                  <c:v>12.0</c:v>
                </c:pt>
                <c:pt idx="10">
                  <c:v>12.0</c:v>
                </c:pt>
                <c:pt idx="11">
                  <c:v>12.0</c:v>
                </c:pt>
                <c:pt idx="12">
                  <c:v>15.0</c:v>
                </c:pt>
                <c:pt idx="13">
                  <c:v>15.0</c:v>
                </c:pt>
                <c:pt idx="14">
                  <c:v>15.0</c:v>
                </c:pt>
                <c:pt idx="15">
                  <c:v>18.0</c:v>
                </c:pt>
                <c:pt idx="16">
                  <c:v>18.0</c:v>
                </c:pt>
                <c:pt idx="17">
                  <c:v>18.0</c:v>
                </c:pt>
                <c:pt idx="18">
                  <c:v>21.0</c:v>
                </c:pt>
                <c:pt idx="19">
                  <c:v>21.0</c:v>
                </c:pt>
                <c:pt idx="20">
                  <c:v>21.0</c:v>
                </c:pt>
                <c:pt idx="21">
                  <c:v>24.0</c:v>
                </c:pt>
                <c:pt idx="22">
                  <c:v>24.0</c:v>
                </c:pt>
                <c:pt idx="23">
                  <c:v>24.0</c:v>
                </c:pt>
              </c:numCache>
            </c:numRef>
          </c:xVal>
          <c:yVal>
            <c:numRef>
              <c:f>'Diel data'!$J$40:$J$63</c:f>
              <c:numCache>
                <c:formatCode>0.000</c:formatCode>
                <c:ptCount val="24"/>
                <c:pt idx="0">
                  <c:v>0.521056388294076</c:v>
                </c:pt>
                <c:pt idx="3">
                  <c:v>0.558886509635974</c:v>
                </c:pt>
                <c:pt idx="6">
                  <c:v>0.554246966452534</c:v>
                </c:pt>
                <c:pt idx="9">
                  <c:v>0.429336188436831</c:v>
                </c:pt>
                <c:pt idx="12">
                  <c:v>0.462883654532477</c:v>
                </c:pt>
                <c:pt idx="15">
                  <c:v>0.509279086366881</c:v>
                </c:pt>
                <c:pt idx="18">
                  <c:v>0.497144896502498</c:v>
                </c:pt>
                <c:pt idx="21">
                  <c:v>0.516059957173448</c:v>
                </c:pt>
              </c:numCache>
            </c:numRef>
          </c:yVal>
          <c:smooth val="1"/>
        </c:ser>
        <c:dLbls/>
        <c:axId val="496866104"/>
        <c:axId val="476468184"/>
      </c:scatterChart>
      <c:valAx>
        <c:axId val="496866104"/>
        <c:scaling>
          <c:orientation val="minMax"/>
          <c:max val="36.0"/>
          <c:min val="0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(h)</a:t>
                </a:r>
              </a:p>
            </c:rich>
          </c:tx>
          <c:layout/>
        </c:title>
        <c:numFmt formatCode="General" sourceLinked="1"/>
        <c:tickLblPos val="nextTo"/>
        <c:crossAx val="476468184"/>
        <c:crosses val="autoZero"/>
        <c:crossBetween val="midCat"/>
        <c:majorUnit val="3.0"/>
      </c:valAx>
      <c:valAx>
        <c:axId val="4764681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Concentration (uM)</a:t>
                </a:r>
              </a:p>
            </c:rich>
          </c:tx>
          <c:layout/>
        </c:title>
        <c:numFmt formatCode="0.000" sourceLinked="1"/>
        <c:tickLblPos val="nextTo"/>
        <c:crossAx val="496866104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autoTitleDeleted val="1"/>
    <c:plotArea>
      <c:layout/>
      <c:scatterChart>
        <c:scatterStyle val="lineMarker"/>
        <c:ser>
          <c:idx val="1"/>
          <c:order val="0"/>
          <c:tx>
            <c:v>Diel</c:v>
          </c:tx>
          <c:spPr>
            <a:ln w="47625">
              <a:noFill/>
            </a:ln>
          </c:spPr>
          <c:marker>
            <c:symbol val="diamond"/>
            <c:size val="4"/>
          </c:marker>
          <c:errBars>
            <c:errDir val="x"/>
            <c:errBarType val="both"/>
            <c:errValType val="cust"/>
            <c:noEndCap val="1"/>
            <c:plus>
              <c:numRef>
                <c:f>'Diel data'!$M$7:$M$99</c:f>
                <c:numCache>
                  <c:formatCode>General</c:formatCode>
                  <c:ptCount val="93"/>
                  <c:pt idx="0">
                    <c:v>0.00226891527991194</c:v>
                  </c:pt>
                  <c:pt idx="3">
                    <c:v>0.00113126682488782</c:v>
                  </c:pt>
                  <c:pt idx="6">
                    <c:v>0.00119132346673724</c:v>
                  </c:pt>
                  <c:pt idx="9">
                    <c:v>0.000116655412224916</c:v>
                  </c:pt>
                  <c:pt idx="12">
                    <c:v>0.00178559644895005</c:v>
                  </c:pt>
                  <c:pt idx="15">
                    <c:v>0.00027045444709468</c:v>
                  </c:pt>
                  <c:pt idx="18">
                    <c:v>0.000686435576058075</c:v>
                  </c:pt>
                  <c:pt idx="21">
                    <c:v>0.00139092522422262</c:v>
                  </c:pt>
                  <c:pt idx="24">
                    <c:v>0.00163439047992624</c:v>
                  </c:pt>
                  <c:pt idx="27">
                    <c:v>0.000291638530555019</c:v>
                  </c:pt>
                  <c:pt idx="30">
                    <c:v>0.000320802383610257</c:v>
                  </c:pt>
                  <c:pt idx="33">
                    <c:v>0.00443365337939336</c:v>
                  </c:pt>
                  <c:pt idx="36">
                    <c:v>0.00466691535710879</c:v>
                  </c:pt>
                  <c:pt idx="39">
                    <c:v>0.001965585491538</c:v>
                  </c:pt>
                  <c:pt idx="42">
                    <c:v>0.00403772608814524</c:v>
                  </c:pt>
                  <c:pt idx="45">
                    <c:v>0.00333333333333333</c:v>
                  </c:pt>
                  <c:pt idx="48">
                    <c:v>0.00333333333333333</c:v>
                  </c:pt>
                  <c:pt idx="51">
                    <c:v>0.00333333333333333</c:v>
                  </c:pt>
                  <c:pt idx="54">
                    <c:v>0.00560893420610251</c:v>
                  </c:pt>
                  <c:pt idx="57">
                    <c:v>0.000291638530556341</c:v>
                  </c:pt>
                  <c:pt idx="60">
                    <c:v>0.000185979120384293</c:v>
                  </c:pt>
                  <c:pt idx="63">
                    <c:v>0.00131873083099583</c:v>
                  </c:pt>
                  <c:pt idx="66">
                    <c:v>0.000437457795833851</c:v>
                  </c:pt>
                  <c:pt idx="69">
                    <c:v>0.00102073485694653</c:v>
                  </c:pt>
                  <c:pt idx="72">
                    <c:v>0.000366583948581364</c:v>
                  </c:pt>
                  <c:pt idx="75">
                    <c:v>0.000453683081744941</c:v>
                  </c:pt>
                  <c:pt idx="78">
                    <c:v>0.0034121708075074</c:v>
                  </c:pt>
                  <c:pt idx="81">
                    <c:v>0.00120198482193046</c:v>
                  </c:pt>
                  <c:pt idx="84">
                    <c:v>0.0008896967025414</c:v>
                  </c:pt>
                  <c:pt idx="87">
                    <c:v>0.00140733848697902</c:v>
                  </c:pt>
                  <c:pt idx="90">
                    <c:v>0.00120033260833579</c:v>
                  </c:pt>
                </c:numCache>
              </c:numRef>
            </c:plus>
            <c:minus>
              <c:numRef>
                <c:f>'Diel data'!$M$7:$M$99</c:f>
                <c:numCache>
                  <c:formatCode>General</c:formatCode>
                  <c:ptCount val="93"/>
                  <c:pt idx="0">
                    <c:v>0.00226891527991194</c:v>
                  </c:pt>
                  <c:pt idx="3">
                    <c:v>0.00113126682488782</c:v>
                  </c:pt>
                  <c:pt idx="6">
                    <c:v>0.00119132346673724</c:v>
                  </c:pt>
                  <c:pt idx="9">
                    <c:v>0.000116655412224916</c:v>
                  </c:pt>
                  <c:pt idx="12">
                    <c:v>0.00178559644895005</c:v>
                  </c:pt>
                  <c:pt idx="15">
                    <c:v>0.00027045444709468</c:v>
                  </c:pt>
                  <c:pt idx="18">
                    <c:v>0.000686435576058075</c:v>
                  </c:pt>
                  <c:pt idx="21">
                    <c:v>0.00139092522422262</c:v>
                  </c:pt>
                  <c:pt idx="24">
                    <c:v>0.00163439047992624</c:v>
                  </c:pt>
                  <c:pt idx="27">
                    <c:v>0.000291638530555019</c:v>
                  </c:pt>
                  <c:pt idx="30">
                    <c:v>0.000320802383610257</c:v>
                  </c:pt>
                  <c:pt idx="33">
                    <c:v>0.00443365337939336</c:v>
                  </c:pt>
                  <c:pt idx="36">
                    <c:v>0.00466691535710879</c:v>
                  </c:pt>
                  <c:pt idx="39">
                    <c:v>0.001965585491538</c:v>
                  </c:pt>
                  <c:pt idx="42">
                    <c:v>0.00403772608814524</c:v>
                  </c:pt>
                  <c:pt idx="45">
                    <c:v>0.00333333333333333</c:v>
                  </c:pt>
                  <c:pt idx="48">
                    <c:v>0.00333333333333333</c:v>
                  </c:pt>
                  <c:pt idx="51">
                    <c:v>0.00333333333333333</c:v>
                  </c:pt>
                  <c:pt idx="54">
                    <c:v>0.00560893420610251</c:v>
                  </c:pt>
                  <c:pt idx="57">
                    <c:v>0.000291638530556341</c:v>
                  </c:pt>
                  <c:pt idx="60">
                    <c:v>0.000185979120384293</c:v>
                  </c:pt>
                  <c:pt idx="63">
                    <c:v>0.00131873083099583</c:v>
                  </c:pt>
                  <c:pt idx="66">
                    <c:v>0.000437457795833851</c:v>
                  </c:pt>
                  <c:pt idx="69">
                    <c:v>0.00102073485694653</c:v>
                  </c:pt>
                  <c:pt idx="72">
                    <c:v>0.000366583948581364</c:v>
                  </c:pt>
                  <c:pt idx="75">
                    <c:v>0.000453683081744941</c:v>
                  </c:pt>
                  <c:pt idx="78">
                    <c:v>0.0034121708075074</c:v>
                  </c:pt>
                  <c:pt idx="81">
                    <c:v>0.00120198482193046</c:v>
                  </c:pt>
                  <c:pt idx="84">
                    <c:v>0.0008896967025414</c:v>
                  </c:pt>
                  <c:pt idx="87">
                    <c:v>0.00140733848697902</c:v>
                  </c:pt>
                  <c:pt idx="90">
                    <c:v>0.00120033260833579</c:v>
                  </c:pt>
                </c:numCache>
              </c:numRef>
            </c:minus>
          </c:errBars>
          <c:xVal>
            <c:numRef>
              <c:f>'Diel data'!$J$7:$J$99</c:f>
              <c:numCache>
                <c:formatCode>0.000</c:formatCode>
                <c:ptCount val="93"/>
                <c:pt idx="0">
                  <c:v>0.143817536913305</c:v>
                </c:pt>
                <c:pt idx="3">
                  <c:v>0.143446341664604</c:v>
                </c:pt>
                <c:pt idx="6">
                  <c:v>0.146457147570733</c:v>
                </c:pt>
                <c:pt idx="9">
                  <c:v>0.128557287800049</c:v>
                </c:pt>
                <c:pt idx="12">
                  <c:v>0.128433556050483</c:v>
                </c:pt>
                <c:pt idx="15">
                  <c:v>0.142662707250681</c:v>
                </c:pt>
                <c:pt idx="18">
                  <c:v>0.145632269240287</c:v>
                </c:pt>
                <c:pt idx="21">
                  <c:v>0.151901344551679</c:v>
                </c:pt>
                <c:pt idx="24">
                  <c:v>0.147900684649014</c:v>
                </c:pt>
                <c:pt idx="27">
                  <c:v>0.147859440732492</c:v>
                </c:pt>
                <c:pt idx="30">
                  <c:v>0.148787428854244</c:v>
                </c:pt>
                <c:pt idx="33">
                  <c:v>0.521056388294076</c:v>
                </c:pt>
                <c:pt idx="36">
                  <c:v>0.558886509635974</c:v>
                </c:pt>
                <c:pt idx="39">
                  <c:v>0.554246966452534</c:v>
                </c:pt>
                <c:pt idx="42">
                  <c:v>0.429336188436831</c:v>
                </c:pt>
                <c:pt idx="45">
                  <c:v>0.462883654532477</c:v>
                </c:pt>
                <c:pt idx="48">
                  <c:v>0.509279086366881</c:v>
                </c:pt>
                <c:pt idx="51">
                  <c:v>0.497144896502498</c:v>
                </c:pt>
                <c:pt idx="54">
                  <c:v>0.516059957173448</c:v>
                </c:pt>
                <c:pt idx="57">
                  <c:v>0.11073991586241</c:v>
                </c:pt>
                <c:pt idx="60">
                  <c:v>0.107852841705848</c:v>
                </c:pt>
                <c:pt idx="63">
                  <c:v>0.129299678297451</c:v>
                </c:pt>
                <c:pt idx="66">
                  <c:v>0.108822073744123</c:v>
                </c:pt>
                <c:pt idx="69">
                  <c:v>0.112410294481564</c:v>
                </c:pt>
                <c:pt idx="72">
                  <c:v>0.137713437268003</c:v>
                </c:pt>
                <c:pt idx="75">
                  <c:v>0.118658747834694</c:v>
                </c:pt>
                <c:pt idx="78">
                  <c:v>0.131836179163573</c:v>
                </c:pt>
                <c:pt idx="81">
                  <c:v>0.110822403695455</c:v>
                </c:pt>
                <c:pt idx="84">
                  <c:v>0.115359234512909</c:v>
                </c:pt>
                <c:pt idx="87">
                  <c:v>0.118205064752949</c:v>
                </c:pt>
                <c:pt idx="90">
                  <c:v>0.113956941351151</c:v>
                </c:pt>
              </c:numCache>
            </c:numRef>
          </c:xVal>
          <c:yVal>
            <c:numRef>
              <c:f>'Diel data'!$C$7:$C$99</c:f>
              <c:numCache>
                <c:formatCode>General</c:formatCode>
                <c:ptCount val="93"/>
                <c:pt idx="0">
                  <c:v>25.0</c:v>
                </c:pt>
                <c:pt idx="1">
                  <c:v>25.0</c:v>
                </c:pt>
                <c:pt idx="2">
                  <c:v>25.0</c:v>
                </c:pt>
                <c:pt idx="3">
                  <c:v>25.0</c:v>
                </c:pt>
                <c:pt idx="4">
                  <c:v>25.0</c:v>
                </c:pt>
                <c:pt idx="5">
                  <c:v>25.0</c:v>
                </c:pt>
                <c:pt idx="6">
                  <c:v>25.0</c:v>
                </c:pt>
                <c:pt idx="7">
                  <c:v>25.0</c:v>
                </c:pt>
                <c:pt idx="8">
                  <c:v>25.0</c:v>
                </c:pt>
                <c:pt idx="9">
                  <c:v>25.0</c:v>
                </c:pt>
                <c:pt idx="10">
                  <c:v>25.0</c:v>
                </c:pt>
                <c:pt idx="11">
                  <c:v>25.0</c:v>
                </c:pt>
                <c:pt idx="12">
                  <c:v>25.0</c:v>
                </c:pt>
                <c:pt idx="13">
                  <c:v>25.0</c:v>
                </c:pt>
                <c:pt idx="14">
                  <c:v>25.0</c:v>
                </c:pt>
                <c:pt idx="15">
                  <c:v>25.0</c:v>
                </c:pt>
                <c:pt idx="16">
                  <c:v>25.0</c:v>
                </c:pt>
                <c:pt idx="17">
                  <c:v>25.0</c:v>
                </c:pt>
                <c:pt idx="18">
                  <c:v>25.0</c:v>
                </c:pt>
                <c:pt idx="19">
                  <c:v>25.0</c:v>
                </c:pt>
                <c:pt idx="20">
                  <c:v>25.0</c:v>
                </c:pt>
                <c:pt idx="21">
                  <c:v>25.0</c:v>
                </c:pt>
                <c:pt idx="22">
                  <c:v>25.0</c:v>
                </c:pt>
                <c:pt idx="23">
                  <c:v>25.0</c:v>
                </c:pt>
                <c:pt idx="24">
                  <c:v>25.0</c:v>
                </c:pt>
                <c:pt idx="25">
                  <c:v>25.0</c:v>
                </c:pt>
                <c:pt idx="26">
                  <c:v>25.0</c:v>
                </c:pt>
                <c:pt idx="27">
                  <c:v>25.0</c:v>
                </c:pt>
                <c:pt idx="28">
                  <c:v>25.0</c:v>
                </c:pt>
                <c:pt idx="29">
                  <c:v>25.0</c:v>
                </c:pt>
                <c:pt idx="30">
                  <c:v>25.0</c:v>
                </c:pt>
                <c:pt idx="31">
                  <c:v>25.0</c:v>
                </c:pt>
                <c:pt idx="32">
                  <c:v>25.0</c:v>
                </c:pt>
                <c:pt idx="33">
                  <c:v>250.0</c:v>
                </c:pt>
                <c:pt idx="34">
                  <c:v>250.0</c:v>
                </c:pt>
                <c:pt idx="35">
                  <c:v>250.0</c:v>
                </c:pt>
                <c:pt idx="36">
                  <c:v>250.0</c:v>
                </c:pt>
                <c:pt idx="37">
                  <c:v>250.0</c:v>
                </c:pt>
                <c:pt idx="38">
                  <c:v>250.0</c:v>
                </c:pt>
                <c:pt idx="39">
                  <c:v>250.0</c:v>
                </c:pt>
                <c:pt idx="40">
                  <c:v>250.0</c:v>
                </c:pt>
                <c:pt idx="41">
                  <c:v>250.0</c:v>
                </c:pt>
                <c:pt idx="42">
                  <c:v>250.0</c:v>
                </c:pt>
                <c:pt idx="43">
                  <c:v>250.0</c:v>
                </c:pt>
                <c:pt idx="44">
                  <c:v>250.0</c:v>
                </c:pt>
                <c:pt idx="45">
                  <c:v>250.0</c:v>
                </c:pt>
                <c:pt idx="46">
                  <c:v>250.0</c:v>
                </c:pt>
                <c:pt idx="47">
                  <c:v>250.0</c:v>
                </c:pt>
                <c:pt idx="48">
                  <c:v>250.0</c:v>
                </c:pt>
                <c:pt idx="49">
                  <c:v>250.0</c:v>
                </c:pt>
                <c:pt idx="50">
                  <c:v>250.0</c:v>
                </c:pt>
                <c:pt idx="51">
                  <c:v>250.0</c:v>
                </c:pt>
                <c:pt idx="52">
                  <c:v>250.0</c:v>
                </c:pt>
                <c:pt idx="53">
                  <c:v>250.0</c:v>
                </c:pt>
                <c:pt idx="54">
                  <c:v>250.0</c:v>
                </c:pt>
                <c:pt idx="55">
                  <c:v>250.0</c:v>
                </c:pt>
                <c:pt idx="56">
                  <c:v>250.0</c:v>
                </c:pt>
                <c:pt idx="57" formatCode="0.00">
                  <c:v>144.52</c:v>
                </c:pt>
                <c:pt idx="58" formatCode="0.00">
                  <c:v>144.52</c:v>
                </c:pt>
                <c:pt idx="59" formatCode="0.00">
                  <c:v>144.52</c:v>
                </c:pt>
                <c:pt idx="60" formatCode="0.00">
                  <c:v>130.9328571428571</c:v>
                </c:pt>
                <c:pt idx="61" formatCode="0.00">
                  <c:v>130.9328571428571</c:v>
                </c:pt>
                <c:pt idx="62" formatCode="0.00">
                  <c:v>130.9328571428571</c:v>
                </c:pt>
                <c:pt idx="63" formatCode="0.00">
                  <c:v>143.9142857142857</c:v>
                </c:pt>
                <c:pt idx="64" formatCode="0.00">
                  <c:v>143.9142857142857</c:v>
                </c:pt>
                <c:pt idx="65" formatCode="0.00">
                  <c:v>143.9142857142857</c:v>
                </c:pt>
                <c:pt idx="66" formatCode="0.00">
                  <c:v>154.42</c:v>
                </c:pt>
                <c:pt idx="67" formatCode="0.00">
                  <c:v>154.42</c:v>
                </c:pt>
                <c:pt idx="68" formatCode="0.00">
                  <c:v>154.42</c:v>
                </c:pt>
                <c:pt idx="69" formatCode="0.00">
                  <c:v>147.125</c:v>
                </c:pt>
                <c:pt idx="70" formatCode="0.00">
                  <c:v>147.125</c:v>
                </c:pt>
                <c:pt idx="71" formatCode="0.00">
                  <c:v>147.125</c:v>
                </c:pt>
                <c:pt idx="72" formatCode="0.00">
                  <c:v>149.2142857142857</c:v>
                </c:pt>
                <c:pt idx="73" formatCode="0.00">
                  <c:v>149.2142857142857</c:v>
                </c:pt>
                <c:pt idx="74" formatCode="0.00">
                  <c:v>149.2142857142857</c:v>
                </c:pt>
                <c:pt idx="75" formatCode="0.00">
                  <c:v>127.73</c:v>
                </c:pt>
                <c:pt idx="76" formatCode="0.00">
                  <c:v>127.73</c:v>
                </c:pt>
                <c:pt idx="77" formatCode="0.00">
                  <c:v>127.73</c:v>
                </c:pt>
                <c:pt idx="78" formatCode="0.00">
                  <c:v>149.0457142857143</c:v>
                </c:pt>
                <c:pt idx="79" formatCode="0.00">
                  <c:v>149.0457142857143</c:v>
                </c:pt>
                <c:pt idx="80" formatCode="0.00">
                  <c:v>149.0457142857143</c:v>
                </c:pt>
                <c:pt idx="81" formatCode="0.00">
                  <c:v>135.0757142857143</c:v>
                </c:pt>
                <c:pt idx="82" formatCode="0.00">
                  <c:v>135.0757142857143</c:v>
                </c:pt>
                <c:pt idx="83" formatCode="0.00">
                  <c:v>135.0757142857143</c:v>
                </c:pt>
                <c:pt idx="84" formatCode="0.00">
                  <c:v>132.6685714285714</c:v>
                </c:pt>
                <c:pt idx="85" formatCode="0.00">
                  <c:v>132.6685714285714</c:v>
                </c:pt>
                <c:pt idx="86" formatCode="0.00">
                  <c:v>132.6685714285714</c:v>
                </c:pt>
                <c:pt idx="87" formatCode="0.00">
                  <c:v>143.3771428571428</c:v>
                </c:pt>
                <c:pt idx="88" formatCode="0.00">
                  <c:v>143.3771428571428</c:v>
                </c:pt>
                <c:pt idx="89" formatCode="0.00">
                  <c:v>143.3771428571428</c:v>
                </c:pt>
                <c:pt idx="90" formatCode="0.00">
                  <c:v>123.8371428571429</c:v>
                </c:pt>
                <c:pt idx="91" formatCode="0.00">
                  <c:v>123.8371428571429</c:v>
                </c:pt>
                <c:pt idx="92" formatCode="0.00">
                  <c:v>123.8371428571429</c:v>
                </c:pt>
              </c:numCache>
            </c:numRef>
          </c:yVal>
        </c:ser>
        <c:ser>
          <c:idx val="0"/>
          <c:order val="1"/>
          <c:tx>
            <c:v>Autoanalyzer</c:v>
          </c:tx>
          <c:spPr>
            <a:ln w="47625">
              <a:noFill/>
            </a:ln>
          </c:spPr>
          <c:marker>
            <c:symbol val="diamond"/>
            <c:size val="4"/>
          </c:marker>
          <c:xVal>
            <c:numRef>
              <c:f>'Diel data'!$J$100:$J$111</c:f>
              <c:numCache>
                <c:formatCode>0.000</c:formatCode>
                <c:ptCount val="12"/>
                <c:pt idx="0">
                  <c:v>0.482915492005823</c:v>
                </c:pt>
                <c:pt idx="1">
                  <c:v>0.529017621713187</c:v>
                </c:pt>
                <c:pt idx="2">
                  <c:v>0.513477577991604</c:v>
                </c:pt>
                <c:pt idx="3">
                  <c:v>0.392403370685224</c:v>
                </c:pt>
                <c:pt idx="4">
                  <c:v>0.444859651603191</c:v>
                </c:pt>
                <c:pt idx="5">
                  <c:v>0.474454801535184</c:v>
                </c:pt>
                <c:pt idx="6">
                  <c:v>0.456497417679132</c:v>
                </c:pt>
                <c:pt idx="7">
                  <c:v>0.505569422408843</c:v>
                </c:pt>
                <c:pt idx="8">
                  <c:v>0.127048490781566</c:v>
                </c:pt>
                <c:pt idx="9">
                  <c:v>0.126841290198612</c:v>
                </c:pt>
                <c:pt idx="10">
                  <c:v>0.128878762597664</c:v>
                </c:pt>
                <c:pt idx="11">
                  <c:v>0.125943421005809</c:v>
                </c:pt>
              </c:numCache>
            </c:numRef>
          </c:xVal>
          <c:yVal>
            <c:numRef>
              <c:f>'Diel data'!$C$100:$C$111</c:f>
              <c:numCache>
                <c:formatCode>General</c:formatCode>
                <c:ptCount val="12"/>
                <c:pt idx="0">
                  <c:v>250.0</c:v>
                </c:pt>
                <c:pt idx="1">
                  <c:v>250.0</c:v>
                </c:pt>
                <c:pt idx="2">
                  <c:v>250.0</c:v>
                </c:pt>
                <c:pt idx="3">
                  <c:v>250.0</c:v>
                </c:pt>
                <c:pt idx="4">
                  <c:v>250.0</c:v>
                </c:pt>
                <c:pt idx="5">
                  <c:v>250.0</c:v>
                </c:pt>
                <c:pt idx="6">
                  <c:v>250.0</c:v>
                </c:pt>
                <c:pt idx="7">
                  <c:v>250.0</c:v>
                </c:pt>
                <c:pt idx="8">
                  <c:v>250.0</c:v>
                </c:pt>
                <c:pt idx="9">
                  <c:v>250.0</c:v>
                </c:pt>
                <c:pt idx="10">
                  <c:v>250.0</c:v>
                </c:pt>
                <c:pt idx="11">
                  <c:v>250.0</c:v>
                </c:pt>
              </c:numCache>
            </c:numRef>
          </c:yVal>
        </c:ser>
        <c:dLbls/>
        <c:axId val="477079784"/>
        <c:axId val="476933112"/>
      </c:scatterChart>
      <c:valAx>
        <c:axId val="47707978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PO4</a:t>
                </a:r>
                <a:r>
                  <a:rPr lang="en-US" baseline="0"/>
                  <a:t> (uM)</a:t>
                </a:r>
                <a:endParaRPr lang="en-US"/>
              </a:p>
            </c:rich>
          </c:tx>
          <c:layout/>
        </c:title>
        <c:numFmt formatCode="0.000" sourceLinked="1"/>
        <c:tickLblPos val="nextTo"/>
        <c:crossAx val="476933112"/>
        <c:crosses val="autoZero"/>
        <c:crossBetween val="midCat"/>
      </c:valAx>
      <c:valAx>
        <c:axId val="476933112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tickLblPos val="nextTo"/>
        <c:crossAx val="477079784"/>
        <c:crosses val="autoZero"/>
        <c:crossBetween val="midCat"/>
      </c:valAx>
    </c:plotArea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autoTitleDeleted val="1"/>
    <c:plotArea>
      <c:layout/>
      <c:scatterChart>
        <c:scatterStyle val="lineMarker"/>
        <c:ser>
          <c:idx val="0"/>
          <c:order val="0"/>
          <c:tx>
            <c:v>first 5</c:v>
          </c:tx>
          <c:spPr>
            <a:ln w="47625">
              <a:noFill/>
            </a:ln>
          </c:spPr>
          <c:marker>
            <c:symbol val="diamond"/>
            <c:size val="5"/>
          </c:marker>
          <c:errBars>
            <c:errDir val="x"/>
            <c:errBarType val="both"/>
            <c:errValType val="cust"/>
            <c:noEndCap val="1"/>
            <c:plus>
              <c:numRef>
                <c:f>'HOE-Dylan data'!$L$2:$L$146</c:f>
                <c:numCache>
                  <c:formatCode>General</c:formatCode>
                  <c:ptCount val="145"/>
                  <c:pt idx="0">
                    <c:v>0.00101815224075526</c:v>
                  </c:pt>
                  <c:pt idx="6">
                    <c:v>0.00134210977190466</c:v>
                  </c:pt>
                  <c:pt idx="9">
                    <c:v>0.000647915062298803</c:v>
                  </c:pt>
                  <c:pt idx="15">
                    <c:v>0.00199226580339868</c:v>
                  </c:pt>
                  <c:pt idx="21">
                    <c:v>0.000998146604281313</c:v>
                  </c:pt>
                  <c:pt idx="30">
                    <c:v>0.00812207810238859</c:v>
                  </c:pt>
                  <c:pt idx="39">
                    <c:v>0.00474883456867113</c:v>
                  </c:pt>
                  <c:pt idx="42">
                    <c:v>0.00167120157501863</c:v>
                  </c:pt>
                  <c:pt idx="45">
                    <c:v>0.00409585772978148</c:v>
                  </c:pt>
                  <c:pt idx="48">
                    <c:v>0.00150408853747936</c:v>
                  </c:pt>
                  <c:pt idx="54">
                    <c:v>0.00337841425341518</c:v>
                  </c:pt>
                  <c:pt idx="57">
                    <c:v>0.000856173475180555</c:v>
                  </c:pt>
                  <c:pt idx="60">
                    <c:v>0.000752904103978562</c:v>
                  </c:pt>
                  <c:pt idx="72">
                    <c:v>0.00143466906651878</c:v>
                  </c:pt>
                  <c:pt idx="78">
                    <c:v>0.000462796473070574</c:v>
                  </c:pt>
                  <c:pt idx="87">
                    <c:v>0.000995012417101733</c:v>
                  </c:pt>
                  <c:pt idx="90">
                    <c:v>0.00122641065363701</c:v>
                  </c:pt>
                  <c:pt idx="96">
                    <c:v>0.0208952607591364</c:v>
                  </c:pt>
                  <c:pt idx="105">
                    <c:v>0.000971872593448192</c:v>
                  </c:pt>
                  <c:pt idx="108">
                    <c:v>0.0100426834656314</c:v>
                  </c:pt>
                  <c:pt idx="111">
                    <c:v>6.94194709605795E-5</c:v>
                  </c:pt>
                  <c:pt idx="114">
                    <c:v>0.0028230584857305</c:v>
                  </c:pt>
                </c:numCache>
              </c:numRef>
            </c:plus>
            <c:minus>
              <c:numRef>
                <c:f>'HOE-Dylan data'!$L$14:$L$146</c:f>
                <c:numCache>
                  <c:formatCode>General</c:formatCode>
                  <c:ptCount val="133"/>
                  <c:pt idx="3">
                    <c:v>0.00199226580339868</c:v>
                  </c:pt>
                  <c:pt idx="9">
                    <c:v>0.000998146604281313</c:v>
                  </c:pt>
                  <c:pt idx="18">
                    <c:v>0.00812207810238859</c:v>
                  </c:pt>
                  <c:pt idx="27">
                    <c:v>0.00474883456867113</c:v>
                  </c:pt>
                  <c:pt idx="30">
                    <c:v>0.00167120157501863</c:v>
                  </c:pt>
                  <c:pt idx="33">
                    <c:v>0.00409585772978148</c:v>
                  </c:pt>
                  <c:pt idx="36">
                    <c:v>0.00150408853747936</c:v>
                  </c:pt>
                  <c:pt idx="42">
                    <c:v>0.00337841425341518</c:v>
                  </c:pt>
                  <c:pt idx="45">
                    <c:v>0.000856173475180555</c:v>
                  </c:pt>
                  <c:pt idx="48">
                    <c:v>0.000752904103978562</c:v>
                  </c:pt>
                  <c:pt idx="60">
                    <c:v>0.00143466906651878</c:v>
                  </c:pt>
                  <c:pt idx="66">
                    <c:v>0.000462796473070574</c:v>
                  </c:pt>
                  <c:pt idx="75">
                    <c:v>0.000995012417101733</c:v>
                  </c:pt>
                  <c:pt idx="78">
                    <c:v>0.00122641065363701</c:v>
                  </c:pt>
                  <c:pt idx="84">
                    <c:v>0.0208952607591364</c:v>
                  </c:pt>
                  <c:pt idx="93">
                    <c:v>0.000971872593448192</c:v>
                  </c:pt>
                  <c:pt idx="96">
                    <c:v>0.0100426834656314</c:v>
                  </c:pt>
                  <c:pt idx="99">
                    <c:v>6.94194709605795E-5</c:v>
                  </c:pt>
                  <c:pt idx="102">
                    <c:v>0.0028230584857305</c:v>
                  </c:pt>
                </c:numCache>
              </c:numRef>
            </c:minus>
          </c:errBars>
          <c:xVal>
            <c:numRef>
              <c:f>'HOE-Dylan data'!$I$2:$I$146</c:f>
              <c:numCache>
                <c:formatCode>0.00</c:formatCode>
                <c:ptCount val="145"/>
                <c:pt idx="0">
                  <c:v>0.140585106889723</c:v>
                </c:pt>
                <c:pt idx="3">
                  <c:v>0.162</c:v>
                </c:pt>
                <c:pt idx="6">
                  <c:v>0.14559197871331</c:v>
                </c:pt>
                <c:pt idx="9">
                  <c:v>0.312880401995495</c:v>
                </c:pt>
                <c:pt idx="12">
                  <c:v>0.126</c:v>
                </c:pt>
                <c:pt idx="15">
                  <c:v>0.138098033304151</c:v>
                </c:pt>
                <c:pt idx="18">
                  <c:v>0.18</c:v>
                </c:pt>
                <c:pt idx="21">
                  <c:v>0.151547865457707</c:v>
                </c:pt>
                <c:pt idx="24">
                  <c:v>0.183</c:v>
                </c:pt>
                <c:pt idx="27">
                  <c:v>0.188</c:v>
                </c:pt>
                <c:pt idx="30">
                  <c:v>0.156145679125772</c:v>
                </c:pt>
                <c:pt idx="33">
                  <c:v>0.19</c:v>
                </c:pt>
                <c:pt idx="36">
                  <c:v>0.166</c:v>
                </c:pt>
                <c:pt idx="39">
                  <c:v>0.198736814278699</c:v>
                </c:pt>
                <c:pt idx="42">
                  <c:v>0.181425473137017</c:v>
                </c:pt>
                <c:pt idx="45">
                  <c:v>0.120001300503868</c:v>
                </c:pt>
                <c:pt idx="48">
                  <c:v>0.148291762539754</c:v>
                </c:pt>
                <c:pt idx="51">
                  <c:v>0.17</c:v>
                </c:pt>
                <c:pt idx="54">
                  <c:v>0.170037294087291</c:v>
                </c:pt>
                <c:pt idx="57">
                  <c:v>0.158403680144252</c:v>
                </c:pt>
                <c:pt idx="60">
                  <c:v>0.132207595864637</c:v>
                </c:pt>
                <c:pt idx="63">
                  <c:v>0.166</c:v>
                </c:pt>
                <c:pt idx="66">
                  <c:v>0.113</c:v>
                </c:pt>
                <c:pt idx="69">
                  <c:v>0.191</c:v>
                </c:pt>
                <c:pt idx="72">
                  <c:v>0.188199476192458</c:v>
                </c:pt>
                <c:pt idx="75">
                  <c:v>0.188</c:v>
                </c:pt>
                <c:pt idx="78">
                  <c:v>0.185941475173978</c:v>
                </c:pt>
                <c:pt idx="81">
                  <c:v>0.249</c:v>
                </c:pt>
                <c:pt idx="84">
                  <c:v>0.16</c:v>
                </c:pt>
                <c:pt idx="87">
                  <c:v>0.151531503131486</c:v>
                </c:pt>
                <c:pt idx="90">
                  <c:v>0.182063603859631</c:v>
                </c:pt>
                <c:pt idx="93">
                  <c:v>0.269</c:v>
                </c:pt>
                <c:pt idx="96">
                  <c:v>0.252257983347168</c:v>
                </c:pt>
                <c:pt idx="99">
                  <c:v>0.229</c:v>
                </c:pt>
                <c:pt idx="102">
                  <c:v>0.309</c:v>
                </c:pt>
                <c:pt idx="105">
                  <c:v>0.396230091764612</c:v>
                </c:pt>
                <c:pt idx="108">
                  <c:v>0.33231884554589</c:v>
                </c:pt>
                <c:pt idx="111">
                  <c:v>0.280924778886134</c:v>
                </c:pt>
                <c:pt idx="114">
                  <c:v>0.250834460965952</c:v>
                </c:pt>
                <c:pt idx="117">
                  <c:v>0.361</c:v>
                </c:pt>
                <c:pt idx="121">
                  <c:v>0.57826229359536</c:v>
                </c:pt>
                <c:pt idx="122">
                  <c:v>1.997482686541822</c:v>
                </c:pt>
                <c:pt idx="123">
                  <c:v>3.079656797882389</c:v>
                </c:pt>
                <c:pt idx="124">
                  <c:v>3.064807422770654</c:v>
                </c:pt>
                <c:pt idx="126">
                  <c:v>0.617872138370151</c:v>
                </c:pt>
                <c:pt idx="127">
                  <c:v>2.035676660666425</c:v>
                </c:pt>
                <c:pt idx="128">
                  <c:v>3.08038199992273</c:v>
                </c:pt>
                <c:pt idx="129">
                  <c:v>3.04795510869036</c:v>
                </c:pt>
                <c:pt idx="131">
                  <c:v>0.924356333990266</c:v>
                </c:pt>
                <c:pt idx="132">
                  <c:v>2.110476071112979</c:v>
                </c:pt>
                <c:pt idx="133">
                  <c:v>3.066568627725767</c:v>
                </c:pt>
                <c:pt idx="134">
                  <c:v>3.035384939991124</c:v>
                </c:pt>
                <c:pt idx="136">
                  <c:v>0.930952219214316</c:v>
                </c:pt>
                <c:pt idx="137">
                  <c:v>2.252304870145296</c:v>
                </c:pt>
                <c:pt idx="138">
                  <c:v>3.07751572519186</c:v>
                </c:pt>
                <c:pt idx="139">
                  <c:v>3.041842691493204</c:v>
                </c:pt>
                <c:pt idx="141">
                  <c:v>0.839024227243527</c:v>
                </c:pt>
                <c:pt idx="142">
                  <c:v>2.197603916245323</c:v>
                </c:pt>
                <c:pt idx="143">
                  <c:v>3.118334240033886</c:v>
                </c:pt>
                <c:pt idx="144">
                  <c:v>3.034314403645859</c:v>
                </c:pt>
              </c:numCache>
            </c:numRef>
          </c:xVal>
          <c:yVal>
            <c:numRef>
              <c:f>'HOE-Dylan data'!$C$2:$C$146</c:f>
              <c:numCache>
                <c:formatCode>General</c:formatCode>
                <c:ptCount val="145"/>
                <c:pt idx="0">
                  <c:v>5.0</c:v>
                </c:pt>
                <c:pt idx="1">
                  <c:v>5.0</c:v>
                </c:pt>
                <c:pt idx="2">
                  <c:v>5.0</c:v>
                </c:pt>
                <c:pt idx="3">
                  <c:v>5.0</c:v>
                </c:pt>
                <c:pt idx="4">
                  <c:v>5.0</c:v>
                </c:pt>
                <c:pt idx="5">
                  <c:v>5.0</c:v>
                </c:pt>
                <c:pt idx="6">
                  <c:v>5.0</c:v>
                </c:pt>
                <c:pt idx="7">
                  <c:v>5.0</c:v>
                </c:pt>
                <c:pt idx="8">
                  <c:v>5.0</c:v>
                </c:pt>
                <c:pt idx="9">
                  <c:v>5.0</c:v>
                </c:pt>
                <c:pt idx="10">
                  <c:v>5.0</c:v>
                </c:pt>
                <c:pt idx="11">
                  <c:v>5.0</c:v>
                </c:pt>
                <c:pt idx="12">
                  <c:v>5.0</c:v>
                </c:pt>
                <c:pt idx="13">
                  <c:v>5.0</c:v>
                </c:pt>
                <c:pt idx="14">
                  <c:v>5.0</c:v>
                </c:pt>
                <c:pt idx="15">
                  <c:v>25.0</c:v>
                </c:pt>
                <c:pt idx="16">
                  <c:v>25.0</c:v>
                </c:pt>
                <c:pt idx="17">
                  <c:v>25.0</c:v>
                </c:pt>
                <c:pt idx="18">
                  <c:v>25.0</c:v>
                </c:pt>
                <c:pt idx="19">
                  <c:v>25.0</c:v>
                </c:pt>
                <c:pt idx="20">
                  <c:v>25.0</c:v>
                </c:pt>
                <c:pt idx="21">
                  <c:v>25.0</c:v>
                </c:pt>
                <c:pt idx="22">
                  <c:v>25.0</c:v>
                </c:pt>
                <c:pt idx="23">
                  <c:v>25.0</c:v>
                </c:pt>
                <c:pt idx="24">
                  <c:v>25.0</c:v>
                </c:pt>
                <c:pt idx="25">
                  <c:v>25.0</c:v>
                </c:pt>
                <c:pt idx="26">
                  <c:v>25.0</c:v>
                </c:pt>
                <c:pt idx="27">
                  <c:v>25.0</c:v>
                </c:pt>
                <c:pt idx="28">
                  <c:v>25.0</c:v>
                </c:pt>
                <c:pt idx="29">
                  <c:v>25.0</c:v>
                </c:pt>
                <c:pt idx="30">
                  <c:v>45.0</c:v>
                </c:pt>
                <c:pt idx="31">
                  <c:v>45.0</c:v>
                </c:pt>
                <c:pt idx="32">
                  <c:v>45.0</c:v>
                </c:pt>
                <c:pt idx="33">
                  <c:v>45.0</c:v>
                </c:pt>
                <c:pt idx="34">
                  <c:v>45.0</c:v>
                </c:pt>
                <c:pt idx="35">
                  <c:v>45.0</c:v>
                </c:pt>
                <c:pt idx="36">
                  <c:v>45.0</c:v>
                </c:pt>
                <c:pt idx="37">
                  <c:v>45.0</c:v>
                </c:pt>
                <c:pt idx="38">
                  <c:v>45.0</c:v>
                </c:pt>
                <c:pt idx="39">
                  <c:v>45.0</c:v>
                </c:pt>
                <c:pt idx="40">
                  <c:v>45.0</c:v>
                </c:pt>
                <c:pt idx="41">
                  <c:v>45.0</c:v>
                </c:pt>
                <c:pt idx="42">
                  <c:v>45.0</c:v>
                </c:pt>
                <c:pt idx="43">
                  <c:v>45.0</c:v>
                </c:pt>
                <c:pt idx="44">
                  <c:v>45.0</c:v>
                </c:pt>
                <c:pt idx="45">
                  <c:v>75.0</c:v>
                </c:pt>
                <c:pt idx="46">
                  <c:v>75.0</c:v>
                </c:pt>
                <c:pt idx="47">
                  <c:v>75.0</c:v>
                </c:pt>
                <c:pt idx="48">
                  <c:v>75.0</c:v>
                </c:pt>
                <c:pt idx="49">
                  <c:v>75.0</c:v>
                </c:pt>
                <c:pt idx="50">
                  <c:v>75.0</c:v>
                </c:pt>
                <c:pt idx="51">
                  <c:v>75.0</c:v>
                </c:pt>
                <c:pt idx="52">
                  <c:v>75.0</c:v>
                </c:pt>
                <c:pt idx="53">
                  <c:v>75.0</c:v>
                </c:pt>
                <c:pt idx="54">
                  <c:v>75.0</c:v>
                </c:pt>
                <c:pt idx="55">
                  <c:v>75.0</c:v>
                </c:pt>
                <c:pt idx="56">
                  <c:v>75.0</c:v>
                </c:pt>
                <c:pt idx="57">
                  <c:v>75.0</c:v>
                </c:pt>
                <c:pt idx="58">
                  <c:v>75.0</c:v>
                </c:pt>
                <c:pt idx="59">
                  <c:v>75.0</c:v>
                </c:pt>
                <c:pt idx="60">
                  <c:v>100.0</c:v>
                </c:pt>
                <c:pt idx="61">
                  <c:v>100.0</c:v>
                </c:pt>
                <c:pt idx="62">
                  <c:v>100.0</c:v>
                </c:pt>
                <c:pt idx="63">
                  <c:v>100.0</c:v>
                </c:pt>
                <c:pt idx="64">
                  <c:v>100.0</c:v>
                </c:pt>
                <c:pt idx="65">
                  <c:v>100.0</c:v>
                </c:pt>
                <c:pt idx="66">
                  <c:v>100.0</c:v>
                </c:pt>
                <c:pt idx="67">
                  <c:v>100.0</c:v>
                </c:pt>
                <c:pt idx="68">
                  <c:v>100.0</c:v>
                </c:pt>
                <c:pt idx="69">
                  <c:v>100.0</c:v>
                </c:pt>
                <c:pt idx="70">
                  <c:v>100.0</c:v>
                </c:pt>
                <c:pt idx="71">
                  <c:v>100.0</c:v>
                </c:pt>
                <c:pt idx="72">
                  <c:v>100.0</c:v>
                </c:pt>
                <c:pt idx="73">
                  <c:v>100.0</c:v>
                </c:pt>
                <c:pt idx="74">
                  <c:v>100.0</c:v>
                </c:pt>
                <c:pt idx="75">
                  <c:v>125.0</c:v>
                </c:pt>
                <c:pt idx="76">
                  <c:v>125.0</c:v>
                </c:pt>
                <c:pt idx="77">
                  <c:v>125.0</c:v>
                </c:pt>
                <c:pt idx="78">
                  <c:v>125.0</c:v>
                </c:pt>
                <c:pt idx="79">
                  <c:v>125.0</c:v>
                </c:pt>
                <c:pt idx="80">
                  <c:v>125.0</c:v>
                </c:pt>
                <c:pt idx="81">
                  <c:v>125.0</c:v>
                </c:pt>
                <c:pt idx="82">
                  <c:v>125.0</c:v>
                </c:pt>
                <c:pt idx="83">
                  <c:v>125.0</c:v>
                </c:pt>
                <c:pt idx="84">
                  <c:v>125.0</c:v>
                </c:pt>
                <c:pt idx="85">
                  <c:v>125.0</c:v>
                </c:pt>
                <c:pt idx="86">
                  <c:v>125.0</c:v>
                </c:pt>
                <c:pt idx="87">
                  <c:v>125.0</c:v>
                </c:pt>
                <c:pt idx="88">
                  <c:v>125.0</c:v>
                </c:pt>
                <c:pt idx="89">
                  <c:v>125.0</c:v>
                </c:pt>
                <c:pt idx="90">
                  <c:v>135.0</c:v>
                </c:pt>
                <c:pt idx="91">
                  <c:v>135.0</c:v>
                </c:pt>
                <c:pt idx="92">
                  <c:v>135.0</c:v>
                </c:pt>
                <c:pt idx="93">
                  <c:v>150.0</c:v>
                </c:pt>
                <c:pt idx="94">
                  <c:v>150.0</c:v>
                </c:pt>
                <c:pt idx="95">
                  <c:v>150.0</c:v>
                </c:pt>
                <c:pt idx="96">
                  <c:v>150.0</c:v>
                </c:pt>
                <c:pt idx="97">
                  <c:v>150.0</c:v>
                </c:pt>
                <c:pt idx="98">
                  <c:v>150.0</c:v>
                </c:pt>
                <c:pt idx="99">
                  <c:v>150.0</c:v>
                </c:pt>
                <c:pt idx="100">
                  <c:v>150.0</c:v>
                </c:pt>
                <c:pt idx="101">
                  <c:v>150.0</c:v>
                </c:pt>
                <c:pt idx="102">
                  <c:v>150.0</c:v>
                </c:pt>
                <c:pt idx="103">
                  <c:v>150.0</c:v>
                </c:pt>
                <c:pt idx="104">
                  <c:v>150.0</c:v>
                </c:pt>
                <c:pt idx="105">
                  <c:v>175.0</c:v>
                </c:pt>
                <c:pt idx="106">
                  <c:v>175.0</c:v>
                </c:pt>
                <c:pt idx="107">
                  <c:v>175.0</c:v>
                </c:pt>
                <c:pt idx="108">
                  <c:v>175.0</c:v>
                </c:pt>
                <c:pt idx="109">
                  <c:v>175.0</c:v>
                </c:pt>
                <c:pt idx="110">
                  <c:v>175.0</c:v>
                </c:pt>
                <c:pt idx="111">
                  <c:v>175.0</c:v>
                </c:pt>
                <c:pt idx="112">
                  <c:v>175.0</c:v>
                </c:pt>
                <c:pt idx="113">
                  <c:v>175.0</c:v>
                </c:pt>
                <c:pt idx="114">
                  <c:v>175.0</c:v>
                </c:pt>
                <c:pt idx="115">
                  <c:v>175.0</c:v>
                </c:pt>
                <c:pt idx="116">
                  <c:v>175.0</c:v>
                </c:pt>
                <c:pt idx="117">
                  <c:v>175.0</c:v>
                </c:pt>
                <c:pt idx="118">
                  <c:v>175.0</c:v>
                </c:pt>
                <c:pt idx="119">
                  <c:v>175.0</c:v>
                </c:pt>
                <c:pt idx="121">
                  <c:v>300.0</c:v>
                </c:pt>
                <c:pt idx="122">
                  <c:v>500.0</c:v>
                </c:pt>
                <c:pt idx="123">
                  <c:v>750.0</c:v>
                </c:pt>
                <c:pt idx="124">
                  <c:v>1000.0</c:v>
                </c:pt>
                <c:pt idx="126">
                  <c:v>300.0</c:v>
                </c:pt>
                <c:pt idx="127">
                  <c:v>500.0</c:v>
                </c:pt>
                <c:pt idx="128">
                  <c:v>750.0</c:v>
                </c:pt>
                <c:pt idx="129">
                  <c:v>1000.0</c:v>
                </c:pt>
                <c:pt idx="131">
                  <c:v>300.0</c:v>
                </c:pt>
                <c:pt idx="132">
                  <c:v>500.0</c:v>
                </c:pt>
                <c:pt idx="133">
                  <c:v>750.0</c:v>
                </c:pt>
                <c:pt idx="134">
                  <c:v>1000.0</c:v>
                </c:pt>
                <c:pt idx="136">
                  <c:v>300.0</c:v>
                </c:pt>
                <c:pt idx="137">
                  <c:v>500.0</c:v>
                </c:pt>
                <c:pt idx="138">
                  <c:v>750.0</c:v>
                </c:pt>
                <c:pt idx="139">
                  <c:v>1000.0</c:v>
                </c:pt>
                <c:pt idx="141">
                  <c:v>300.0</c:v>
                </c:pt>
                <c:pt idx="142">
                  <c:v>500.0</c:v>
                </c:pt>
                <c:pt idx="143">
                  <c:v>800.0</c:v>
                </c:pt>
                <c:pt idx="144">
                  <c:v>1000.0</c:v>
                </c:pt>
              </c:numCache>
            </c:numRef>
          </c:yVal>
        </c:ser>
        <c:ser>
          <c:idx val="1"/>
          <c:order val="1"/>
          <c:tx>
            <c:v>Diel</c:v>
          </c:tx>
          <c:spPr>
            <a:ln w="47625">
              <a:noFill/>
            </a:ln>
          </c:spPr>
          <c:marker>
            <c:symbol val="square"/>
            <c:size val="4"/>
          </c:marker>
          <c:xVal>
            <c:numRef>
              <c:f>'Diel data'!$J$7:$J$111</c:f>
              <c:numCache>
                <c:formatCode>0.000</c:formatCode>
                <c:ptCount val="105"/>
                <c:pt idx="0">
                  <c:v>0.143817536913305</c:v>
                </c:pt>
                <c:pt idx="3">
                  <c:v>0.143446341664604</c:v>
                </c:pt>
                <c:pt idx="6">
                  <c:v>0.146457147570733</c:v>
                </c:pt>
                <c:pt idx="9">
                  <c:v>0.128557287800049</c:v>
                </c:pt>
                <c:pt idx="12">
                  <c:v>0.128433556050483</c:v>
                </c:pt>
                <c:pt idx="15">
                  <c:v>0.142662707250681</c:v>
                </c:pt>
                <c:pt idx="18">
                  <c:v>0.145632269240287</c:v>
                </c:pt>
                <c:pt idx="21">
                  <c:v>0.151901344551679</c:v>
                </c:pt>
                <c:pt idx="24">
                  <c:v>0.147900684649014</c:v>
                </c:pt>
                <c:pt idx="27">
                  <c:v>0.147859440732492</c:v>
                </c:pt>
                <c:pt idx="30">
                  <c:v>0.148787428854244</c:v>
                </c:pt>
                <c:pt idx="33">
                  <c:v>0.521056388294076</c:v>
                </c:pt>
                <c:pt idx="36">
                  <c:v>0.558886509635974</c:v>
                </c:pt>
                <c:pt idx="39">
                  <c:v>0.554246966452534</c:v>
                </c:pt>
                <c:pt idx="42">
                  <c:v>0.429336188436831</c:v>
                </c:pt>
                <c:pt idx="45">
                  <c:v>0.462883654532477</c:v>
                </c:pt>
                <c:pt idx="48">
                  <c:v>0.509279086366881</c:v>
                </c:pt>
                <c:pt idx="51">
                  <c:v>0.497144896502498</c:v>
                </c:pt>
                <c:pt idx="54">
                  <c:v>0.516059957173448</c:v>
                </c:pt>
                <c:pt idx="57">
                  <c:v>0.11073991586241</c:v>
                </c:pt>
                <c:pt idx="60">
                  <c:v>0.107852841705848</c:v>
                </c:pt>
                <c:pt idx="63">
                  <c:v>0.129299678297451</c:v>
                </c:pt>
                <c:pt idx="66">
                  <c:v>0.108822073744123</c:v>
                </c:pt>
                <c:pt idx="69">
                  <c:v>0.112410294481564</c:v>
                </c:pt>
                <c:pt idx="72">
                  <c:v>0.137713437268003</c:v>
                </c:pt>
                <c:pt idx="75">
                  <c:v>0.118658747834694</c:v>
                </c:pt>
                <c:pt idx="78">
                  <c:v>0.131836179163573</c:v>
                </c:pt>
                <c:pt idx="81">
                  <c:v>0.110822403695455</c:v>
                </c:pt>
                <c:pt idx="84">
                  <c:v>0.115359234512909</c:v>
                </c:pt>
                <c:pt idx="87">
                  <c:v>0.118205064752949</c:v>
                </c:pt>
                <c:pt idx="90">
                  <c:v>0.113956941351151</c:v>
                </c:pt>
                <c:pt idx="93">
                  <c:v>0.482915492005823</c:v>
                </c:pt>
                <c:pt idx="94">
                  <c:v>0.529017621713187</c:v>
                </c:pt>
                <c:pt idx="95">
                  <c:v>0.513477577991604</c:v>
                </c:pt>
                <c:pt idx="96">
                  <c:v>0.392403370685224</c:v>
                </c:pt>
                <c:pt idx="97">
                  <c:v>0.444859651603191</c:v>
                </c:pt>
                <c:pt idx="98">
                  <c:v>0.474454801535184</c:v>
                </c:pt>
                <c:pt idx="99">
                  <c:v>0.456497417679132</c:v>
                </c:pt>
                <c:pt idx="100">
                  <c:v>0.505569422408843</c:v>
                </c:pt>
                <c:pt idx="101">
                  <c:v>0.127048490781566</c:v>
                </c:pt>
                <c:pt idx="102">
                  <c:v>0.126841290198612</c:v>
                </c:pt>
                <c:pt idx="103">
                  <c:v>0.128878762597664</c:v>
                </c:pt>
                <c:pt idx="104">
                  <c:v>0.125943421005809</c:v>
                </c:pt>
              </c:numCache>
            </c:numRef>
          </c:xVal>
          <c:yVal>
            <c:numRef>
              <c:f>'Diel data'!$C$7:$C$111</c:f>
              <c:numCache>
                <c:formatCode>General</c:formatCode>
                <c:ptCount val="105"/>
                <c:pt idx="0">
                  <c:v>25.0</c:v>
                </c:pt>
                <c:pt idx="1">
                  <c:v>25.0</c:v>
                </c:pt>
                <c:pt idx="2">
                  <c:v>25.0</c:v>
                </c:pt>
                <c:pt idx="3">
                  <c:v>25.0</c:v>
                </c:pt>
                <c:pt idx="4">
                  <c:v>25.0</c:v>
                </c:pt>
                <c:pt idx="5">
                  <c:v>25.0</c:v>
                </c:pt>
                <c:pt idx="6">
                  <c:v>25.0</c:v>
                </c:pt>
                <c:pt idx="7">
                  <c:v>25.0</c:v>
                </c:pt>
                <c:pt idx="8">
                  <c:v>25.0</c:v>
                </c:pt>
                <c:pt idx="9">
                  <c:v>25.0</c:v>
                </c:pt>
                <c:pt idx="10">
                  <c:v>25.0</c:v>
                </c:pt>
                <c:pt idx="11">
                  <c:v>25.0</c:v>
                </c:pt>
                <c:pt idx="12">
                  <c:v>25.0</c:v>
                </c:pt>
                <c:pt idx="13">
                  <c:v>25.0</c:v>
                </c:pt>
                <c:pt idx="14">
                  <c:v>25.0</c:v>
                </c:pt>
                <c:pt idx="15">
                  <c:v>25.0</c:v>
                </c:pt>
                <c:pt idx="16">
                  <c:v>25.0</c:v>
                </c:pt>
                <c:pt idx="17">
                  <c:v>25.0</c:v>
                </c:pt>
                <c:pt idx="18">
                  <c:v>25.0</c:v>
                </c:pt>
                <c:pt idx="19">
                  <c:v>25.0</c:v>
                </c:pt>
                <c:pt idx="20">
                  <c:v>25.0</c:v>
                </c:pt>
                <c:pt idx="21">
                  <c:v>25.0</c:v>
                </c:pt>
                <c:pt idx="22">
                  <c:v>25.0</c:v>
                </c:pt>
                <c:pt idx="23">
                  <c:v>25.0</c:v>
                </c:pt>
                <c:pt idx="24">
                  <c:v>25.0</c:v>
                </c:pt>
                <c:pt idx="25">
                  <c:v>25.0</c:v>
                </c:pt>
                <c:pt idx="26">
                  <c:v>25.0</c:v>
                </c:pt>
                <c:pt idx="27">
                  <c:v>25.0</c:v>
                </c:pt>
                <c:pt idx="28">
                  <c:v>25.0</c:v>
                </c:pt>
                <c:pt idx="29">
                  <c:v>25.0</c:v>
                </c:pt>
                <c:pt idx="30">
                  <c:v>25.0</c:v>
                </c:pt>
                <c:pt idx="31">
                  <c:v>25.0</c:v>
                </c:pt>
                <c:pt idx="32">
                  <c:v>25.0</c:v>
                </c:pt>
                <c:pt idx="33">
                  <c:v>250.0</c:v>
                </c:pt>
                <c:pt idx="34">
                  <c:v>250.0</c:v>
                </c:pt>
                <c:pt idx="35">
                  <c:v>250.0</c:v>
                </c:pt>
                <c:pt idx="36">
                  <c:v>250.0</c:v>
                </c:pt>
                <c:pt idx="37">
                  <c:v>250.0</c:v>
                </c:pt>
                <c:pt idx="38">
                  <c:v>250.0</c:v>
                </c:pt>
                <c:pt idx="39">
                  <c:v>250.0</c:v>
                </c:pt>
                <c:pt idx="40">
                  <c:v>250.0</c:v>
                </c:pt>
                <c:pt idx="41">
                  <c:v>250.0</c:v>
                </c:pt>
                <c:pt idx="42">
                  <c:v>250.0</c:v>
                </c:pt>
                <c:pt idx="43">
                  <c:v>250.0</c:v>
                </c:pt>
                <c:pt idx="44">
                  <c:v>250.0</c:v>
                </c:pt>
                <c:pt idx="45">
                  <c:v>250.0</c:v>
                </c:pt>
                <c:pt idx="46">
                  <c:v>250.0</c:v>
                </c:pt>
                <c:pt idx="47">
                  <c:v>250.0</c:v>
                </c:pt>
                <c:pt idx="48">
                  <c:v>250.0</c:v>
                </c:pt>
                <c:pt idx="49">
                  <c:v>250.0</c:v>
                </c:pt>
                <c:pt idx="50">
                  <c:v>250.0</c:v>
                </c:pt>
                <c:pt idx="51">
                  <c:v>250.0</c:v>
                </c:pt>
                <c:pt idx="52">
                  <c:v>250.0</c:v>
                </c:pt>
                <c:pt idx="53">
                  <c:v>250.0</c:v>
                </c:pt>
                <c:pt idx="54">
                  <c:v>250.0</c:v>
                </c:pt>
                <c:pt idx="55">
                  <c:v>250.0</c:v>
                </c:pt>
                <c:pt idx="56">
                  <c:v>250.0</c:v>
                </c:pt>
                <c:pt idx="57" formatCode="0.00">
                  <c:v>144.52</c:v>
                </c:pt>
                <c:pt idx="58" formatCode="0.00">
                  <c:v>144.52</c:v>
                </c:pt>
                <c:pt idx="59" formatCode="0.00">
                  <c:v>144.52</c:v>
                </c:pt>
                <c:pt idx="60" formatCode="0.00">
                  <c:v>130.9328571428571</c:v>
                </c:pt>
                <c:pt idx="61" formatCode="0.00">
                  <c:v>130.9328571428571</c:v>
                </c:pt>
                <c:pt idx="62" formatCode="0.00">
                  <c:v>130.9328571428571</c:v>
                </c:pt>
                <c:pt idx="63" formatCode="0.00">
                  <c:v>143.9142857142857</c:v>
                </c:pt>
                <c:pt idx="64" formatCode="0.00">
                  <c:v>143.9142857142857</c:v>
                </c:pt>
                <c:pt idx="65" formatCode="0.00">
                  <c:v>143.9142857142857</c:v>
                </c:pt>
                <c:pt idx="66" formatCode="0.00">
                  <c:v>154.42</c:v>
                </c:pt>
                <c:pt idx="67" formatCode="0.00">
                  <c:v>154.42</c:v>
                </c:pt>
                <c:pt idx="68" formatCode="0.00">
                  <c:v>154.42</c:v>
                </c:pt>
                <c:pt idx="69" formatCode="0.00">
                  <c:v>147.125</c:v>
                </c:pt>
                <c:pt idx="70" formatCode="0.00">
                  <c:v>147.125</c:v>
                </c:pt>
                <c:pt idx="71" formatCode="0.00">
                  <c:v>147.125</c:v>
                </c:pt>
                <c:pt idx="72" formatCode="0.00">
                  <c:v>149.2142857142857</c:v>
                </c:pt>
                <c:pt idx="73" formatCode="0.00">
                  <c:v>149.2142857142857</c:v>
                </c:pt>
                <c:pt idx="74" formatCode="0.00">
                  <c:v>149.2142857142857</c:v>
                </c:pt>
                <c:pt idx="75" formatCode="0.00">
                  <c:v>127.73</c:v>
                </c:pt>
                <c:pt idx="76" formatCode="0.00">
                  <c:v>127.73</c:v>
                </c:pt>
                <c:pt idx="77" formatCode="0.00">
                  <c:v>127.73</c:v>
                </c:pt>
                <c:pt idx="78" formatCode="0.00">
                  <c:v>149.0457142857143</c:v>
                </c:pt>
                <c:pt idx="79" formatCode="0.00">
                  <c:v>149.0457142857143</c:v>
                </c:pt>
                <c:pt idx="80" formatCode="0.00">
                  <c:v>149.0457142857143</c:v>
                </c:pt>
                <c:pt idx="81" formatCode="0.00">
                  <c:v>135.0757142857143</c:v>
                </c:pt>
                <c:pt idx="82" formatCode="0.00">
                  <c:v>135.0757142857143</c:v>
                </c:pt>
                <c:pt idx="83" formatCode="0.00">
                  <c:v>135.0757142857143</c:v>
                </c:pt>
                <c:pt idx="84" formatCode="0.00">
                  <c:v>132.6685714285714</c:v>
                </c:pt>
                <c:pt idx="85" formatCode="0.00">
                  <c:v>132.6685714285714</c:v>
                </c:pt>
                <c:pt idx="86" formatCode="0.00">
                  <c:v>132.6685714285714</c:v>
                </c:pt>
                <c:pt idx="87" formatCode="0.00">
                  <c:v>143.3771428571428</c:v>
                </c:pt>
                <c:pt idx="88" formatCode="0.00">
                  <c:v>143.3771428571428</c:v>
                </c:pt>
                <c:pt idx="89" formatCode="0.00">
                  <c:v>143.3771428571428</c:v>
                </c:pt>
                <c:pt idx="90" formatCode="0.00">
                  <c:v>123.8371428571429</c:v>
                </c:pt>
                <c:pt idx="91" formatCode="0.00">
                  <c:v>123.8371428571429</c:v>
                </c:pt>
                <c:pt idx="92" formatCode="0.00">
                  <c:v>123.8371428571429</c:v>
                </c:pt>
                <c:pt idx="93">
                  <c:v>250.0</c:v>
                </c:pt>
                <c:pt idx="94">
                  <c:v>250.0</c:v>
                </c:pt>
                <c:pt idx="95">
                  <c:v>250.0</c:v>
                </c:pt>
                <c:pt idx="96">
                  <c:v>250.0</c:v>
                </c:pt>
                <c:pt idx="97">
                  <c:v>250.0</c:v>
                </c:pt>
                <c:pt idx="98">
                  <c:v>250.0</c:v>
                </c:pt>
                <c:pt idx="99">
                  <c:v>250.0</c:v>
                </c:pt>
                <c:pt idx="100">
                  <c:v>250.0</c:v>
                </c:pt>
                <c:pt idx="101">
                  <c:v>250.0</c:v>
                </c:pt>
                <c:pt idx="102">
                  <c:v>250.0</c:v>
                </c:pt>
                <c:pt idx="103">
                  <c:v>250.0</c:v>
                </c:pt>
                <c:pt idx="104">
                  <c:v>250.0</c:v>
                </c:pt>
              </c:numCache>
            </c:numRef>
          </c:yVal>
        </c:ser>
        <c:dLbls/>
        <c:axId val="497031752"/>
        <c:axId val="496062456"/>
      </c:scatterChart>
      <c:valAx>
        <c:axId val="49703175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PO4</a:t>
                </a:r>
                <a:r>
                  <a:rPr lang="en-US" baseline="0"/>
                  <a:t> (uM)</a:t>
                </a:r>
                <a:endParaRPr lang="en-US"/>
              </a:p>
            </c:rich>
          </c:tx>
          <c:layout/>
        </c:title>
        <c:numFmt formatCode="0.00" sourceLinked="1"/>
        <c:tickLblPos val="nextTo"/>
        <c:crossAx val="496062456"/>
        <c:crosses val="autoZero"/>
        <c:crossBetween val="midCat"/>
      </c:valAx>
      <c:valAx>
        <c:axId val="496062456"/>
        <c:scaling>
          <c:orientation val="maxMin"/>
          <c:max val="1000.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tickLblPos val="nextTo"/>
        <c:crossAx val="497031752"/>
        <c:crosses val="autoZero"/>
        <c:crossBetween val="midCat"/>
      </c:valAx>
    </c:plotArea>
    <c:plotVisOnly val="1"/>
    <c:dispBlanksAs val="gap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133350</xdr:rowOff>
    </xdr:from>
    <xdr:to>
      <xdr:col>9</xdr:col>
      <xdr:colOff>736600</xdr:colOff>
      <xdr:row>32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711200</xdr:colOff>
      <xdr:row>18</xdr:row>
      <xdr:rowOff>171450</xdr:rowOff>
    </xdr:from>
    <xdr:to>
      <xdr:col>7</xdr:col>
      <xdr:colOff>787400</xdr:colOff>
      <xdr:row>34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</xdr:row>
      <xdr:rowOff>152399</xdr:rowOff>
    </xdr:from>
    <xdr:to>
      <xdr:col>15</xdr:col>
      <xdr:colOff>114300</xdr:colOff>
      <xdr:row>11</xdr:row>
      <xdr:rowOff>185736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7</xdr:row>
      <xdr:rowOff>69850</xdr:rowOff>
    </xdr:from>
    <xdr:to>
      <xdr:col>17</xdr:col>
      <xdr:colOff>127000</xdr:colOff>
      <xdr:row>25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88900</xdr:colOff>
      <xdr:row>26</xdr:row>
      <xdr:rowOff>63500</xdr:rowOff>
    </xdr:from>
    <xdr:to>
      <xdr:col>17</xdr:col>
      <xdr:colOff>1130300</xdr:colOff>
      <xdr:row>48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2</xdr:row>
      <xdr:rowOff>63500</xdr:rowOff>
    </xdr:from>
    <xdr:to>
      <xdr:col>15</xdr:col>
      <xdr:colOff>12700</xdr:colOff>
      <xdr:row>32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1"/>
  <sheetViews>
    <sheetView workbookViewId="0">
      <selection activeCell="M14" sqref="M14"/>
    </sheetView>
  </sheetViews>
  <sheetFormatPr baseColWidth="10" defaultRowHeight="15"/>
  <cols>
    <col min="1" max="1" width="17.83203125" customWidth="1"/>
    <col min="2" max="2" width="13.83203125" bestFit="1" customWidth="1"/>
    <col min="3" max="3" width="12.83203125" bestFit="1" customWidth="1"/>
    <col min="4" max="4" width="16.83203125" bestFit="1" customWidth="1"/>
    <col min="10" max="10" width="13.5" bestFit="1" customWidth="1"/>
  </cols>
  <sheetData>
    <row r="1" spans="1:10">
      <c r="B1" s="34" t="s">
        <v>32</v>
      </c>
      <c r="C1" s="34" t="s">
        <v>29</v>
      </c>
      <c r="D1" s="34" t="s">
        <v>28</v>
      </c>
      <c r="E1" s="34" t="s">
        <v>30</v>
      </c>
      <c r="F1" s="34" t="s">
        <v>34</v>
      </c>
      <c r="G1" s="34" t="s">
        <v>33</v>
      </c>
      <c r="J1" s="34" t="s">
        <v>31</v>
      </c>
    </row>
    <row r="2" spans="1:10">
      <c r="A2" s="34"/>
      <c r="B2" s="34" t="s">
        <v>23</v>
      </c>
      <c r="C2" s="34" t="s">
        <v>23</v>
      </c>
      <c r="D2" s="34" t="s">
        <v>27</v>
      </c>
      <c r="E2" s="34" t="s">
        <v>27</v>
      </c>
      <c r="F2" s="34" t="s">
        <v>11</v>
      </c>
      <c r="G2" s="34" t="s">
        <v>11</v>
      </c>
      <c r="H2" s="34" t="s">
        <v>25</v>
      </c>
      <c r="I2" s="34" t="s">
        <v>26</v>
      </c>
      <c r="J2" s="34" t="s">
        <v>23</v>
      </c>
    </row>
    <row r="3" spans="1:10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>
      <c r="A4" t="s">
        <v>4</v>
      </c>
      <c r="B4" s="38">
        <v>0.01</v>
      </c>
      <c r="C4">
        <v>100</v>
      </c>
      <c r="D4" s="37">
        <v>5.0000000000000001E-3</v>
      </c>
      <c r="E4" s="37">
        <f>(50+D4)</f>
        <v>50.005000000000003</v>
      </c>
      <c r="F4">
        <v>4.3E-3</v>
      </c>
      <c r="G4">
        <v>51.398000000000003</v>
      </c>
      <c r="H4">
        <v>0.13689999999999999</v>
      </c>
      <c r="I4">
        <f t="shared" ref="I4:I9" si="0">H4-I15</f>
        <v>0.12609999999999999</v>
      </c>
      <c r="J4" s="37">
        <f>(C4*F4)/E4</f>
        <v>8.5991400859913997E-3</v>
      </c>
    </row>
    <row r="5" spans="1:10">
      <c r="A5" t="s">
        <v>5</v>
      </c>
      <c r="B5" s="38">
        <v>2.5000000000000001E-2</v>
      </c>
      <c r="C5">
        <v>100</v>
      </c>
      <c r="D5" s="37">
        <v>1.2500000000000001E-2</v>
      </c>
      <c r="E5" s="37">
        <f t="shared" ref="E5:E10" si="1">(50+D5)</f>
        <v>50.012500000000003</v>
      </c>
      <c r="F5">
        <v>1.1900000000000001E-2</v>
      </c>
      <c r="G5">
        <v>51.310499999999998</v>
      </c>
      <c r="H5">
        <v>0.14219999999999999</v>
      </c>
      <c r="I5">
        <f t="shared" si="0"/>
        <v>0.14219999999999999</v>
      </c>
      <c r="J5" s="37">
        <f>(C5*F5)/E5</f>
        <v>2.379405148712822E-2</v>
      </c>
    </row>
    <row r="6" spans="1:10">
      <c r="A6" t="s">
        <v>6</v>
      </c>
      <c r="B6" s="38">
        <v>0.05</v>
      </c>
      <c r="C6">
        <v>100</v>
      </c>
      <c r="D6" s="37">
        <v>2.5000000000000001E-2</v>
      </c>
      <c r="E6" s="37">
        <f t="shared" si="1"/>
        <v>50.024999999999999</v>
      </c>
      <c r="F6">
        <v>2.4299999999999999E-2</v>
      </c>
      <c r="G6">
        <v>51.1892</v>
      </c>
      <c r="H6">
        <v>0.1633</v>
      </c>
      <c r="I6">
        <f t="shared" si="0"/>
        <v>0.1633</v>
      </c>
      <c r="J6" s="37">
        <f>(C6*F6)/E6</f>
        <v>4.8575712143928029E-2</v>
      </c>
    </row>
    <row r="7" spans="1:10">
      <c r="A7" t="s">
        <v>7</v>
      </c>
      <c r="B7" s="38">
        <v>0.1</v>
      </c>
      <c r="C7">
        <v>100</v>
      </c>
      <c r="D7" s="37">
        <v>0.05</v>
      </c>
      <c r="E7" s="37">
        <f t="shared" si="1"/>
        <v>50.05</v>
      </c>
      <c r="F7">
        <v>4.8300000000000003E-2</v>
      </c>
      <c r="G7">
        <v>51.578899999999997</v>
      </c>
      <c r="H7">
        <v>0.1956</v>
      </c>
      <c r="I7">
        <f t="shared" si="0"/>
        <v>0.1956</v>
      </c>
      <c r="J7" s="37">
        <f>(C7*F7)/E7</f>
        <v>9.6503496503496516E-2</v>
      </c>
    </row>
    <row r="8" spans="1:10">
      <c r="A8" t="s">
        <v>8</v>
      </c>
      <c r="B8" s="38">
        <v>0.2</v>
      </c>
      <c r="C8">
        <v>100</v>
      </c>
      <c r="D8" s="37">
        <v>0.1</v>
      </c>
      <c r="E8" s="37">
        <f t="shared" si="1"/>
        <v>50.1</v>
      </c>
      <c r="F8">
        <v>9.9299999999999999E-2</v>
      </c>
      <c r="G8">
        <v>51.366300000000003</v>
      </c>
      <c r="H8">
        <v>0.28239999999999998</v>
      </c>
      <c r="I8">
        <f t="shared" si="0"/>
        <v>0.28239999999999998</v>
      </c>
      <c r="J8" s="37">
        <f>(C8*F8)/E8</f>
        <v>0.19820359281437125</v>
      </c>
    </row>
    <row r="9" spans="1:10">
      <c r="A9" t="s">
        <v>9</v>
      </c>
      <c r="B9" s="38">
        <v>0.4</v>
      </c>
      <c r="C9">
        <v>100</v>
      </c>
      <c r="D9" s="37">
        <v>0.2</v>
      </c>
      <c r="E9" s="37">
        <f t="shared" si="1"/>
        <v>50.2</v>
      </c>
      <c r="F9">
        <v>0.20080000000000001</v>
      </c>
      <c r="G9">
        <v>51.582999999999998</v>
      </c>
      <c r="H9">
        <v>0.44440000000000002</v>
      </c>
      <c r="I9">
        <f t="shared" si="0"/>
        <v>0.44440000000000002</v>
      </c>
      <c r="J9" s="37">
        <f>(C9*F9)/E9</f>
        <v>0.4</v>
      </c>
    </row>
    <row r="10" spans="1:10">
      <c r="A10" t="s">
        <v>10</v>
      </c>
      <c r="B10" s="38">
        <v>1</v>
      </c>
      <c r="C10">
        <v>100</v>
      </c>
      <c r="D10" s="37">
        <v>0.5</v>
      </c>
      <c r="E10" s="37">
        <f t="shared" si="1"/>
        <v>50.5</v>
      </c>
      <c r="F10">
        <v>0.49830000000000002</v>
      </c>
      <c r="G10">
        <v>50.5</v>
      </c>
      <c r="H10">
        <v>0.81040000000000001</v>
      </c>
      <c r="I10">
        <f>H10-I21</f>
        <v>0.81040000000000001</v>
      </c>
      <c r="J10" s="37">
        <f>(C10*F10)/G10</f>
        <v>0.98673267326732683</v>
      </c>
    </row>
    <row r="12" spans="1:10">
      <c r="A12" t="s">
        <v>3</v>
      </c>
      <c r="I12">
        <v>9.9000000000000008E-3</v>
      </c>
    </row>
    <row r="13" spans="1:10">
      <c r="A13" t="s">
        <v>3</v>
      </c>
      <c r="I13">
        <v>1.21E-2</v>
      </c>
    </row>
    <row r="14" spans="1:10">
      <c r="A14" t="s">
        <v>3</v>
      </c>
      <c r="I14">
        <v>1.04E-2</v>
      </c>
    </row>
    <row r="15" spans="1:10">
      <c r="A15" t="s">
        <v>21</v>
      </c>
      <c r="I15">
        <f>AVERAGE(I12:I14)</f>
        <v>1.0799999999999999E-2</v>
      </c>
    </row>
    <row r="17" spans="1:2">
      <c r="A17" t="s">
        <v>20</v>
      </c>
    </row>
    <row r="19" spans="1:2">
      <c r="A19" t="s">
        <v>115</v>
      </c>
      <c r="B19">
        <v>0.80820000000000003</v>
      </c>
    </row>
    <row r="20" spans="1:2">
      <c r="A20" t="s">
        <v>35</v>
      </c>
    </row>
    <row r="21" spans="1:2">
      <c r="A21" t="s">
        <v>36</v>
      </c>
    </row>
  </sheetData>
  <phoneticPr fontId="18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1"/>
  <sheetViews>
    <sheetView workbookViewId="0">
      <selection activeCell="I27" sqref="I27"/>
    </sheetView>
  </sheetViews>
  <sheetFormatPr baseColWidth="10" defaultRowHeight="15"/>
  <cols>
    <col min="1" max="1" width="17.83203125" customWidth="1"/>
    <col min="2" max="2" width="13.83203125" bestFit="1" customWidth="1"/>
    <col min="3" max="3" width="12.83203125" bestFit="1" customWidth="1"/>
    <col min="4" max="4" width="16.83203125" bestFit="1" customWidth="1"/>
    <col min="10" max="10" width="13.5" bestFit="1" customWidth="1"/>
  </cols>
  <sheetData>
    <row r="1" spans="1:10">
      <c r="B1" s="34" t="s">
        <v>32</v>
      </c>
      <c r="C1" s="34" t="s">
        <v>29</v>
      </c>
      <c r="D1" s="34" t="s">
        <v>28</v>
      </c>
      <c r="E1" s="34" t="s">
        <v>30</v>
      </c>
      <c r="F1" s="34" t="s">
        <v>34</v>
      </c>
      <c r="G1" s="34" t="s">
        <v>33</v>
      </c>
      <c r="J1" s="34" t="s">
        <v>31</v>
      </c>
    </row>
    <row r="2" spans="1:10">
      <c r="A2" s="34"/>
      <c r="B2" s="34" t="s">
        <v>23</v>
      </c>
      <c r="C2" s="34" t="s">
        <v>23</v>
      </c>
      <c r="D2" s="34" t="s">
        <v>27</v>
      </c>
      <c r="E2" s="34" t="s">
        <v>27</v>
      </c>
      <c r="F2" s="34" t="s">
        <v>11</v>
      </c>
      <c r="G2" s="34" t="s">
        <v>11</v>
      </c>
      <c r="H2" s="34" t="s">
        <v>25</v>
      </c>
      <c r="I2" s="34" t="s">
        <v>26</v>
      </c>
      <c r="J2" s="34" t="s">
        <v>23</v>
      </c>
    </row>
    <row r="3" spans="1:10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>
      <c r="A4" t="s">
        <v>4</v>
      </c>
      <c r="B4" s="38">
        <v>0.01</v>
      </c>
      <c r="C4">
        <v>100</v>
      </c>
      <c r="D4" s="37">
        <v>5.0000000000000001E-3</v>
      </c>
      <c r="E4" s="37">
        <f>(50+D4)</f>
        <v>50.005000000000003</v>
      </c>
      <c r="F4">
        <v>4.3E-3</v>
      </c>
      <c r="G4">
        <v>51.398000000000003</v>
      </c>
      <c r="H4" s="37">
        <v>1.8200000000000001E-2</v>
      </c>
      <c r="I4">
        <f t="shared" ref="I4:I10" si="0">H4-I15</f>
        <v>1.67E-2</v>
      </c>
      <c r="J4" s="37">
        <f>(C4*F4)/E4</f>
        <v>8.5991400859913997E-3</v>
      </c>
    </row>
    <row r="5" spans="1:10">
      <c r="A5" t="s">
        <v>5</v>
      </c>
      <c r="B5" s="38">
        <v>2.5000000000000001E-2</v>
      </c>
      <c r="C5">
        <v>100</v>
      </c>
      <c r="D5" s="37">
        <v>1.2500000000000001E-2</v>
      </c>
      <c r="E5" s="37">
        <f t="shared" ref="E5:E10" si="1">(50+D5)</f>
        <v>50.012500000000003</v>
      </c>
      <c r="F5">
        <v>1.1900000000000001E-2</v>
      </c>
      <c r="G5">
        <v>51.310499999999998</v>
      </c>
      <c r="H5" s="37">
        <v>1.6199999999999999E-2</v>
      </c>
      <c r="I5">
        <f t="shared" si="0"/>
        <v>1.6199999999999999E-2</v>
      </c>
      <c r="J5" s="37">
        <f>(C5*F5)/E5</f>
        <v>2.379405148712822E-2</v>
      </c>
    </row>
    <row r="6" spans="1:10">
      <c r="A6" t="s">
        <v>6</v>
      </c>
      <c r="B6" s="38">
        <v>0.05</v>
      </c>
      <c r="C6">
        <v>100</v>
      </c>
      <c r="D6" s="37">
        <v>2.5000000000000001E-2</v>
      </c>
      <c r="E6" s="37">
        <f t="shared" si="1"/>
        <v>50.024999999999999</v>
      </c>
      <c r="F6">
        <v>2.4299999999999999E-2</v>
      </c>
      <c r="G6">
        <v>51.1892</v>
      </c>
      <c r="H6" s="37">
        <v>1.8499999999999999E-2</v>
      </c>
      <c r="I6">
        <f t="shared" si="0"/>
        <v>1.8499999999999999E-2</v>
      </c>
      <c r="J6" s="37">
        <f>(C6*F6)/E6</f>
        <v>4.8575712143928029E-2</v>
      </c>
    </row>
    <row r="7" spans="1:10">
      <c r="A7" t="s">
        <v>7</v>
      </c>
      <c r="B7" s="38">
        <v>0.1</v>
      </c>
      <c r="C7">
        <v>100</v>
      </c>
      <c r="D7" s="37">
        <v>0.05</v>
      </c>
      <c r="E7" s="37">
        <f t="shared" si="1"/>
        <v>50.05</v>
      </c>
      <c r="F7">
        <v>4.8300000000000003E-2</v>
      </c>
      <c r="G7">
        <v>51.578899999999997</v>
      </c>
      <c r="H7" s="37">
        <v>2.2800000000000001E-2</v>
      </c>
      <c r="I7">
        <f t="shared" si="0"/>
        <v>2.2800000000000001E-2</v>
      </c>
      <c r="J7" s="37">
        <f>(C7*F7)/E7</f>
        <v>9.6503496503496516E-2</v>
      </c>
    </row>
    <row r="8" spans="1:10">
      <c r="A8" t="s">
        <v>8</v>
      </c>
      <c r="B8" s="38">
        <v>0.2</v>
      </c>
      <c r="C8">
        <v>100</v>
      </c>
      <c r="D8" s="37">
        <v>0.1</v>
      </c>
      <c r="E8" s="37">
        <f t="shared" si="1"/>
        <v>50.1</v>
      </c>
      <c r="F8">
        <v>9.9299999999999999E-2</v>
      </c>
      <c r="G8">
        <v>51.366300000000003</v>
      </c>
      <c r="H8" s="37">
        <v>3.1600000000000003E-2</v>
      </c>
      <c r="I8">
        <f t="shared" si="0"/>
        <v>3.1600000000000003E-2</v>
      </c>
      <c r="J8" s="37">
        <f>(C8*F8)/E8</f>
        <v>0.19820359281437125</v>
      </c>
    </row>
    <row r="9" spans="1:10">
      <c r="A9" t="s">
        <v>9</v>
      </c>
      <c r="B9" s="38">
        <v>0.4</v>
      </c>
      <c r="C9">
        <v>100</v>
      </c>
      <c r="D9" s="37">
        <v>0.2</v>
      </c>
      <c r="E9" s="37">
        <f t="shared" si="1"/>
        <v>50.2</v>
      </c>
      <c r="F9">
        <v>0.20080000000000001</v>
      </c>
      <c r="G9">
        <v>51.582999999999998</v>
      </c>
      <c r="H9" s="37">
        <v>5.0999999999999997E-2</v>
      </c>
      <c r="I9">
        <f t="shared" si="0"/>
        <v>5.0999999999999997E-2</v>
      </c>
      <c r="J9" s="37">
        <f>(C9*F9)/E9</f>
        <v>0.4</v>
      </c>
    </row>
    <row r="10" spans="1:10">
      <c r="A10" t="s">
        <v>10</v>
      </c>
      <c r="B10" s="38">
        <v>1</v>
      </c>
      <c r="C10">
        <v>100</v>
      </c>
      <c r="D10" s="37">
        <v>0.5</v>
      </c>
      <c r="E10" s="37">
        <f t="shared" si="1"/>
        <v>50.5</v>
      </c>
      <c r="F10">
        <v>0.49830000000000002</v>
      </c>
      <c r="G10">
        <v>50.5</v>
      </c>
      <c r="H10" s="37">
        <v>0.1067</v>
      </c>
      <c r="I10">
        <f t="shared" si="0"/>
        <v>0.1067</v>
      </c>
      <c r="J10" s="37">
        <f>(C10*F10)/G10</f>
        <v>0.98673267326732683</v>
      </c>
    </row>
    <row r="12" spans="1:10">
      <c r="A12" t="s">
        <v>3</v>
      </c>
      <c r="I12">
        <v>1E-3</v>
      </c>
    </row>
    <row r="13" spans="1:10">
      <c r="A13" t="s">
        <v>3</v>
      </c>
      <c r="I13">
        <v>1.6999999999999999E-3</v>
      </c>
    </row>
    <row r="14" spans="1:10">
      <c r="A14" t="s">
        <v>3</v>
      </c>
      <c r="I14">
        <v>1.8E-3</v>
      </c>
    </row>
    <row r="15" spans="1:10">
      <c r="A15" t="s">
        <v>21</v>
      </c>
      <c r="I15">
        <f>AVERAGE(I12:I14)</f>
        <v>1.5000000000000002E-3</v>
      </c>
    </row>
    <row r="17" spans="1:2">
      <c r="A17" t="s">
        <v>20</v>
      </c>
    </row>
    <row r="19" spans="1:2">
      <c r="A19" t="s">
        <v>116</v>
      </c>
      <c r="B19">
        <v>9.3399999999999997E-2</v>
      </c>
    </row>
    <row r="20" spans="1:2">
      <c r="A20" t="s">
        <v>35</v>
      </c>
    </row>
    <row r="21" spans="1:2">
      <c r="A21" t="s">
        <v>36</v>
      </c>
    </row>
  </sheetData>
  <phoneticPr fontId="18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31"/>
  <sheetViews>
    <sheetView workbookViewId="0">
      <selection activeCell="I36" sqref="I36"/>
    </sheetView>
  </sheetViews>
  <sheetFormatPr baseColWidth="10" defaultColWidth="8.83203125" defaultRowHeight="14"/>
  <cols>
    <col min="1" max="3" width="8.83203125" style="46"/>
    <col min="4" max="4" width="9.6640625" style="46" bestFit="1" customWidth="1"/>
    <col min="5" max="16384" width="8.83203125" style="46"/>
  </cols>
  <sheetData>
    <row r="1" spans="1:7">
      <c r="A1" s="46">
        <v>0</v>
      </c>
      <c r="B1" s="46">
        <v>0.115</v>
      </c>
      <c r="D1" s="46" t="s">
        <v>38</v>
      </c>
      <c r="E1" s="46" t="s">
        <v>39</v>
      </c>
    </row>
    <row r="2" spans="1:7">
      <c r="A2" s="46">
        <v>1.4999999999999999E-2</v>
      </c>
      <c r="B2" s="46">
        <v>0.17030000000000001</v>
      </c>
      <c r="D2" s="46">
        <f>SLOPE(B1:B7,A1:A7)</f>
        <v>1.0186000716075903</v>
      </c>
      <c r="E2" s="46">
        <f>INTERCEPT(B1:B7,A1:A7)</f>
        <v>0.14427259219477262</v>
      </c>
    </row>
    <row r="3" spans="1:7">
      <c r="A3" s="46">
        <v>0.03</v>
      </c>
      <c r="B3" s="46">
        <v>0.18640000000000001</v>
      </c>
    </row>
    <row r="4" spans="1:7">
      <c r="B4" s="46">
        <v>0.25979999999999998</v>
      </c>
      <c r="D4" s="46">
        <f>(B7-$E$2)/$D$2</f>
        <v>0.39606065132954887</v>
      </c>
    </row>
    <row r="5" spans="1:7">
      <c r="A5" s="46">
        <v>0.1</v>
      </c>
      <c r="B5" s="46">
        <v>0.2571</v>
      </c>
      <c r="F5" s="46">
        <f>AVERAGE(F12:F129)</f>
        <v>28.261052544122787</v>
      </c>
      <c r="G5" s="46">
        <f>AVERAGE(G12:G129)</f>
        <v>0.11160570045167759</v>
      </c>
    </row>
    <row r="6" spans="1:7">
      <c r="B6" s="46">
        <v>0.45850000000000002</v>
      </c>
      <c r="G6" s="46">
        <f>STDEV(G12:G129)</f>
        <v>7.8739849242773177E-2</v>
      </c>
    </row>
    <row r="7" spans="1:7">
      <c r="A7" s="46">
        <v>0.4</v>
      </c>
      <c r="B7" s="46">
        <v>0.54769999999999996</v>
      </c>
    </row>
    <row r="8" spans="1:7">
      <c r="A8" s="46" t="s">
        <v>3</v>
      </c>
      <c r="B8" s="46">
        <v>3.8800000000000001E-2</v>
      </c>
      <c r="C8" s="46">
        <f>AVERAGE(B8:B10)</f>
        <v>3.85E-2</v>
      </c>
    </row>
    <row r="9" spans="1:7">
      <c r="A9" s="46" t="s">
        <v>3</v>
      </c>
      <c r="B9" s="46">
        <v>3.8600000000000002E-2</v>
      </c>
    </row>
    <row r="10" spans="1:7">
      <c r="A10" s="46" t="s">
        <v>3</v>
      </c>
      <c r="B10" s="46">
        <v>3.8100000000000002E-2</v>
      </c>
    </row>
    <row r="11" spans="1:7">
      <c r="A11" s="46" t="s">
        <v>40</v>
      </c>
      <c r="B11" s="46" t="s">
        <v>41</v>
      </c>
      <c r="D11" s="46" t="s">
        <v>42</v>
      </c>
      <c r="E11" s="46" t="s">
        <v>43</v>
      </c>
      <c r="F11" s="47"/>
      <c r="G11" s="48" t="s">
        <v>44</v>
      </c>
    </row>
    <row r="12" spans="1:7">
      <c r="A12" s="46">
        <v>103</v>
      </c>
      <c r="B12" s="46">
        <v>0.18390000000000001</v>
      </c>
      <c r="D12" s="49" t="s">
        <v>45</v>
      </c>
      <c r="E12" s="46">
        <f>AVERAGE(B12:B14)</f>
        <v>0.23646666666666669</v>
      </c>
      <c r="F12" s="47">
        <f>100*STDEV(B12:B14)/E12</f>
        <v>40.125806642755684</v>
      </c>
      <c r="G12" s="46">
        <f>(E12-$E$2)/$D$2</f>
        <v>9.0510571363292908E-2</v>
      </c>
    </row>
    <row r="13" spans="1:7">
      <c r="A13" s="46">
        <v>104</v>
      </c>
      <c r="B13" s="46">
        <v>0.17949999999999999</v>
      </c>
      <c r="D13" s="49" t="s">
        <v>45</v>
      </c>
      <c r="F13" s="47"/>
    </row>
    <row r="14" spans="1:7">
      <c r="A14" s="46">
        <v>105</v>
      </c>
      <c r="B14" s="46">
        <v>0.34599999999999997</v>
      </c>
      <c r="D14" s="49" t="s">
        <v>45</v>
      </c>
      <c r="F14" s="47"/>
    </row>
    <row r="15" spans="1:7">
      <c r="A15" s="46">
        <v>106</v>
      </c>
      <c r="B15" s="46">
        <v>0.18090000000000001</v>
      </c>
      <c r="D15" s="49" t="s">
        <v>46</v>
      </c>
      <c r="E15" s="46">
        <f>AVERAGE(B15:B17)</f>
        <v>0.17916666666666667</v>
      </c>
      <c r="F15" s="47">
        <f>100*STDEV(B15:B17)/E15</f>
        <v>3.3979346636400614</v>
      </c>
      <c r="G15" s="46">
        <f>(E15-$E$2)/$D$2</f>
        <v>3.4256893794267065E-2</v>
      </c>
    </row>
    <row r="16" spans="1:7">
      <c r="A16" s="46">
        <v>107</v>
      </c>
      <c r="B16" s="46">
        <v>0.1842</v>
      </c>
      <c r="D16" s="49" t="s">
        <v>46</v>
      </c>
      <c r="F16" s="47"/>
    </row>
    <row r="17" spans="1:7">
      <c r="A17" s="46">
        <v>108</v>
      </c>
      <c r="B17" s="46">
        <v>0.1724</v>
      </c>
      <c r="D17" s="49" t="s">
        <v>46</v>
      </c>
      <c r="F17" s="47"/>
    </row>
    <row r="18" spans="1:7">
      <c r="A18" s="46">
        <v>118</v>
      </c>
      <c r="B18" s="46">
        <v>0.18</v>
      </c>
      <c r="D18" s="49" t="s">
        <v>47</v>
      </c>
      <c r="E18" s="46">
        <f>AVERAGE(B18:B20)</f>
        <v>0.22326666666666664</v>
      </c>
      <c r="F18" s="47">
        <f>100*STDEV(B18:B20)/E18</f>
        <v>21.443097662524725</v>
      </c>
      <c r="G18" s="46">
        <f>(E18-$E$2)/$D$2</f>
        <v>7.7551608991370688E-2</v>
      </c>
    </row>
    <row r="19" spans="1:7">
      <c r="A19" s="46">
        <v>119</v>
      </c>
      <c r="B19" s="46">
        <v>0.2747</v>
      </c>
      <c r="D19" s="49" t="s">
        <v>47</v>
      </c>
      <c r="F19" s="47"/>
    </row>
    <row r="20" spans="1:7">
      <c r="A20" s="46">
        <v>120</v>
      </c>
      <c r="B20" s="46">
        <v>0.21510000000000001</v>
      </c>
      <c r="D20" s="49" t="s">
        <v>47</v>
      </c>
      <c r="F20" s="47"/>
    </row>
    <row r="21" spans="1:7">
      <c r="A21" s="46">
        <v>109</v>
      </c>
      <c r="B21" s="46">
        <v>0.15160000000000001</v>
      </c>
      <c r="D21" s="49" t="s">
        <v>48</v>
      </c>
      <c r="E21" s="46">
        <f>AVERAGE(B21:B23)</f>
        <v>0.16073333333333334</v>
      </c>
      <c r="F21" s="47">
        <f>100*STDEV(B21:B23)/E21</f>
        <v>7.7868869361498492</v>
      </c>
      <c r="G21" s="46">
        <f>(E21-$E$2)/$D$2</f>
        <v>1.6160160987012107E-2</v>
      </c>
    </row>
    <row r="22" spans="1:7">
      <c r="A22" s="46">
        <v>110</v>
      </c>
      <c r="B22" s="46">
        <v>0.15559999999999999</v>
      </c>
      <c r="D22" s="49" t="s">
        <v>48</v>
      </c>
      <c r="F22" s="47"/>
    </row>
    <row r="23" spans="1:7">
      <c r="A23" s="46">
        <v>111</v>
      </c>
      <c r="B23" s="46">
        <v>0.17499999999999999</v>
      </c>
      <c r="D23" s="49" t="s">
        <v>48</v>
      </c>
      <c r="F23" s="47"/>
    </row>
    <row r="24" spans="1:7">
      <c r="A24" s="46">
        <v>115</v>
      </c>
      <c r="B24" s="46">
        <v>0.1731</v>
      </c>
      <c r="D24" s="49" t="s">
        <v>49</v>
      </c>
      <c r="E24" s="46">
        <f>AVERAGE(B24:B26)</f>
        <v>0.17316666666666669</v>
      </c>
      <c r="F24" s="47">
        <f>100*STDEV(B24:B26)/E24</f>
        <v>1.3286185891616837</v>
      </c>
      <c r="G24" s="46">
        <f>(E24-$E$2)/$D$2</f>
        <v>2.836645635248428E-2</v>
      </c>
    </row>
    <row r="25" spans="1:7">
      <c r="A25" s="46">
        <v>116</v>
      </c>
      <c r="B25" s="46">
        <v>0.17549999999999999</v>
      </c>
      <c r="D25" s="49" t="s">
        <v>49</v>
      </c>
      <c r="F25" s="47"/>
    </row>
    <row r="26" spans="1:7">
      <c r="A26" s="46">
        <v>117</v>
      </c>
      <c r="B26" s="46">
        <v>0.1709</v>
      </c>
      <c r="D26" s="49" t="s">
        <v>49</v>
      </c>
      <c r="F26" s="47"/>
    </row>
    <row r="27" spans="1:7">
      <c r="A27" s="46">
        <v>112</v>
      </c>
      <c r="B27" s="46">
        <v>0.1429</v>
      </c>
      <c r="D27" s="49" t="s">
        <v>50</v>
      </c>
      <c r="E27" s="46">
        <f>AVERAGE(B27:B29)</f>
        <v>0.18386666666666665</v>
      </c>
      <c r="F27" s="47">
        <f>100*STDEV(B27:B29)/E27</f>
        <v>23.906289372728011</v>
      </c>
      <c r="G27" s="46">
        <f>(E27-$E$2)/$D$2</f>
        <v>3.8871069790330247E-2</v>
      </c>
    </row>
    <row r="28" spans="1:7">
      <c r="A28" s="46">
        <v>113</v>
      </c>
      <c r="B28" s="46">
        <v>0.2303</v>
      </c>
      <c r="D28" s="49" t="s">
        <v>50</v>
      </c>
      <c r="F28" s="47"/>
    </row>
    <row r="29" spans="1:7">
      <c r="A29" s="46">
        <v>114</v>
      </c>
      <c r="B29" s="46">
        <v>0.1784</v>
      </c>
      <c r="D29" s="49" t="s">
        <v>50</v>
      </c>
      <c r="F29" s="47"/>
    </row>
    <row r="30" spans="1:7">
      <c r="A30" s="46">
        <v>1</v>
      </c>
      <c r="B30" s="46">
        <v>0.1033</v>
      </c>
      <c r="D30" s="49" t="s">
        <v>51</v>
      </c>
      <c r="E30" s="46">
        <f>AVERAGE(B30:B32)</f>
        <v>0.18659999999999999</v>
      </c>
      <c r="F30" s="47">
        <f>100*STDEV(B30:B32)/E30</f>
        <v>59.521657000152928</v>
      </c>
      <c r="G30" s="46">
        <f>(E30-$E$2)/$D$2</f>
        <v>4.1554491291586865E-2</v>
      </c>
    </row>
    <row r="31" spans="1:7">
      <c r="A31" s="46">
        <v>2</v>
      </c>
      <c r="B31" s="46">
        <v>0.14380000000000001</v>
      </c>
      <c r="D31" s="49" t="s">
        <v>51</v>
      </c>
      <c r="F31" s="47"/>
    </row>
    <row r="32" spans="1:7">
      <c r="A32" s="46">
        <v>3</v>
      </c>
      <c r="B32" s="46">
        <v>0.31269999999999998</v>
      </c>
      <c r="D32" s="49" t="s">
        <v>51</v>
      </c>
      <c r="F32" s="47"/>
    </row>
    <row r="33" spans="1:7">
      <c r="A33" s="46">
        <v>94</v>
      </c>
      <c r="B33" s="46">
        <v>0.31030000000000002</v>
      </c>
      <c r="D33" s="49" t="s">
        <v>52</v>
      </c>
      <c r="E33" s="46">
        <f>AVERAGE(B33:B35)</f>
        <v>0.39816666666666661</v>
      </c>
      <c r="F33" s="47">
        <f>100*STDEV(B33:B35)/E33</f>
        <v>19.118560985367125</v>
      </c>
      <c r="G33" s="46">
        <f>(E33-$E$2)/$D$2</f>
        <v>0.24925786041933953</v>
      </c>
    </row>
    <row r="34" spans="1:7">
      <c r="A34" s="46">
        <v>95</v>
      </c>
      <c r="B34" s="46">
        <v>0.44419999999999998</v>
      </c>
      <c r="D34" s="49" t="s">
        <v>52</v>
      </c>
      <c r="F34" s="47"/>
    </row>
    <row r="35" spans="1:7">
      <c r="A35" s="46">
        <v>96</v>
      </c>
      <c r="B35" s="46">
        <v>0.44</v>
      </c>
      <c r="D35" s="49" t="s">
        <v>52</v>
      </c>
      <c r="F35" s="47"/>
    </row>
    <row r="36" spans="1:7">
      <c r="A36" s="46">
        <v>55</v>
      </c>
      <c r="B36" s="46">
        <v>0.2031</v>
      </c>
      <c r="D36" s="49" t="s">
        <v>53</v>
      </c>
      <c r="E36" s="46">
        <f>AVERAGE(B36:B38)</f>
        <v>0.27923333333333333</v>
      </c>
      <c r="F36" s="47">
        <f>100*STDEV(B36:B38)/E36</f>
        <v>38.808442591431131</v>
      </c>
      <c r="G36" s="46">
        <f>(E36-$E$2)/$D$2</f>
        <v>0.13249630046222258</v>
      </c>
    </row>
    <row r="37" spans="1:7">
      <c r="A37" s="46">
        <v>56</v>
      </c>
      <c r="B37" s="46">
        <v>0.23130000000000001</v>
      </c>
      <c r="D37" s="49" t="s">
        <v>53</v>
      </c>
      <c r="F37" s="47"/>
    </row>
    <row r="38" spans="1:7">
      <c r="A38" s="46">
        <v>57</v>
      </c>
      <c r="B38" s="46">
        <v>0.40329999999999999</v>
      </c>
      <c r="D38" s="49" t="s">
        <v>53</v>
      </c>
      <c r="F38" s="47"/>
    </row>
    <row r="39" spans="1:7">
      <c r="A39" s="46">
        <v>52</v>
      </c>
      <c r="B39" s="46">
        <v>0.31909999999999999</v>
      </c>
      <c r="D39" s="49" t="s">
        <v>54</v>
      </c>
      <c r="E39" s="46">
        <f>AVERAGE(B39:B41)</f>
        <v>0.3067333333333333</v>
      </c>
      <c r="F39" s="47">
        <f>100*STDEV(B39:B41)/E39</f>
        <v>25.877799158966567</v>
      </c>
      <c r="G39" s="46">
        <f>(E39-$E$2)/$D$2</f>
        <v>0.15949413873706042</v>
      </c>
    </row>
    <row r="40" spans="1:7">
      <c r="A40" s="46">
        <v>53</v>
      </c>
      <c r="B40" s="46">
        <v>0.37919999999999998</v>
      </c>
      <c r="D40" s="49" t="s">
        <v>54</v>
      </c>
      <c r="F40" s="47"/>
    </row>
    <row r="41" spans="1:7">
      <c r="A41" s="46">
        <v>54</v>
      </c>
      <c r="B41" s="46">
        <v>0.22189999999999999</v>
      </c>
      <c r="D41" s="49" t="s">
        <v>54</v>
      </c>
      <c r="F41" s="47"/>
    </row>
    <row r="42" spans="1:7">
      <c r="A42" s="46">
        <v>37</v>
      </c>
      <c r="B42" s="46">
        <v>0.37759999999999999</v>
      </c>
      <c r="D42" s="49" t="s">
        <v>55</v>
      </c>
      <c r="E42" s="46">
        <f>AVERAGE(B42:B44)</f>
        <v>0.30633333333333335</v>
      </c>
      <c r="F42" s="47">
        <f>100*STDEV(B42:B44)/E42</f>
        <v>23.711661042035207</v>
      </c>
      <c r="G42" s="46">
        <f>(E42-$E$2)/$D$2</f>
        <v>0.15910144290760828</v>
      </c>
    </row>
    <row r="43" spans="1:7">
      <c r="A43" s="46">
        <v>38</v>
      </c>
      <c r="B43" s="46">
        <v>0.2324</v>
      </c>
      <c r="D43" s="49" t="s">
        <v>55</v>
      </c>
      <c r="F43" s="47"/>
    </row>
    <row r="44" spans="1:7">
      <c r="A44" s="46">
        <v>39</v>
      </c>
      <c r="B44" s="46">
        <v>0.309</v>
      </c>
      <c r="D44" s="49" t="s">
        <v>55</v>
      </c>
      <c r="F44" s="47"/>
    </row>
    <row r="45" spans="1:7">
      <c r="A45" s="46">
        <v>13</v>
      </c>
      <c r="B45" s="46">
        <v>0.1125</v>
      </c>
      <c r="D45" s="49" t="s">
        <v>56</v>
      </c>
      <c r="E45" s="46">
        <f>AVERAGE(B45:B47)</f>
        <v>0.16386666666666669</v>
      </c>
      <c r="F45" s="47">
        <f>100*STDEV(B45:B47)/E45</f>
        <v>27.219324939956369</v>
      </c>
      <c r="G45" s="46">
        <f>(E45-$E$2)/$D$2</f>
        <v>1.9236278317720925E-2</v>
      </c>
    </row>
    <row r="46" spans="1:7">
      <c r="A46" s="46">
        <v>14</v>
      </c>
      <c r="B46" s="46">
        <v>0.18629999999999999</v>
      </c>
      <c r="D46" s="49" t="s">
        <v>56</v>
      </c>
      <c r="F46" s="47"/>
    </row>
    <row r="47" spans="1:7">
      <c r="A47" s="46">
        <v>15</v>
      </c>
      <c r="B47" s="46">
        <v>0.1928</v>
      </c>
      <c r="D47" s="49" t="s">
        <v>56</v>
      </c>
      <c r="F47" s="47"/>
    </row>
    <row r="48" spans="1:7">
      <c r="A48" s="46">
        <v>49</v>
      </c>
      <c r="B48" s="46">
        <v>0.151</v>
      </c>
      <c r="D48" s="49" t="s">
        <v>57</v>
      </c>
      <c r="E48" s="46">
        <f>AVERAGE(B48:B50)</f>
        <v>0.17460000000000001</v>
      </c>
      <c r="F48" s="47">
        <f>100*STDEV(B48:B50)/E48</f>
        <v>16.783461999901231</v>
      </c>
      <c r="G48" s="46">
        <f>(E48-$E$2)/$D$2</f>
        <v>2.9773616408021265E-2</v>
      </c>
    </row>
    <row r="49" spans="1:7">
      <c r="A49" s="46">
        <v>50</v>
      </c>
      <c r="B49" s="46">
        <v>0.2074</v>
      </c>
      <c r="D49" s="49" t="s">
        <v>57</v>
      </c>
      <c r="F49" s="47"/>
    </row>
    <row r="50" spans="1:7">
      <c r="A50" s="46">
        <v>51</v>
      </c>
      <c r="B50" s="46">
        <v>0.16539999999999999</v>
      </c>
      <c r="D50" s="49" t="s">
        <v>57</v>
      </c>
      <c r="F50" s="47"/>
    </row>
    <row r="51" spans="1:7">
      <c r="A51" s="46">
        <v>4</v>
      </c>
      <c r="B51" s="46">
        <v>0.40010000000000001</v>
      </c>
      <c r="D51" s="49" t="s">
        <v>58</v>
      </c>
      <c r="E51" s="46">
        <f>AVERAGE(B51:B53)</f>
        <v>0.2853</v>
      </c>
      <c r="F51" s="47">
        <f>100*STDEV(B51:B53)/E51</f>
        <v>34.849192222498452</v>
      </c>
      <c r="G51" s="46">
        <f>(E51-$E$2)/$D$2</f>
        <v>0.13845218720891408</v>
      </c>
    </row>
    <row r="52" spans="1:7">
      <c r="A52" s="46">
        <v>5</v>
      </c>
      <c r="B52" s="46">
        <v>0.22889999999999999</v>
      </c>
      <c r="D52" s="49" t="s">
        <v>58</v>
      </c>
      <c r="F52" s="47"/>
    </row>
    <row r="53" spans="1:7">
      <c r="A53" s="46">
        <v>6</v>
      </c>
      <c r="B53" s="46">
        <v>0.22689999999999999</v>
      </c>
      <c r="D53" s="49" t="s">
        <v>58</v>
      </c>
      <c r="F53" s="47"/>
    </row>
    <row r="54" spans="1:7">
      <c r="A54" s="46">
        <v>40</v>
      </c>
      <c r="B54" s="46">
        <v>0.25030000000000002</v>
      </c>
      <c r="D54" s="49" t="s">
        <v>59</v>
      </c>
      <c r="E54" s="46">
        <f>AVERAGE(B54:B56)</f>
        <v>0.26376666666666665</v>
      </c>
      <c r="F54" s="47">
        <f>100*STDEV(B54:B56)/E54</f>
        <v>26.941810763426119</v>
      </c>
      <c r="G54" s="46">
        <f>(E54-$E$2)/$D$2</f>
        <v>0.11731206172340465</v>
      </c>
    </row>
    <row r="55" spans="1:7">
      <c r="A55" s="46">
        <v>41</v>
      </c>
      <c r="B55" s="46">
        <v>0.20039999999999999</v>
      </c>
      <c r="D55" s="49" t="s">
        <v>59</v>
      </c>
      <c r="F55" s="47"/>
    </row>
    <row r="56" spans="1:7">
      <c r="A56" s="46">
        <v>42</v>
      </c>
      <c r="B56" s="46">
        <v>0.34060000000000001</v>
      </c>
      <c r="D56" s="49" t="s">
        <v>59</v>
      </c>
      <c r="F56" s="47"/>
    </row>
    <row r="57" spans="1:7">
      <c r="A57" s="46">
        <v>34</v>
      </c>
      <c r="B57" s="46">
        <v>0.28970000000000001</v>
      </c>
      <c r="D57" s="49" t="s">
        <v>60</v>
      </c>
      <c r="E57" s="46">
        <f>AVERAGE(B57:B59)</f>
        <v>0.34790000000000004</v>
      </c>
      <c r="F57" s="47">
        <f>100*STDEV(B57:B59)/E57</f>
        <v>15.773353102027702</v>
      </c>
      <c r="G57" s="46">
        <f>(E57-$E$2)/$D$2</f>
        <v>0.19990908451818143</v>
      </c>
    </row>
    <row r="58" spans="1:7">
      <c r="A58" s="46">
        <v>35</v>
      </c>
      <c r="B58" s="46">
        <v>0.3553</v>
      </c>
      <c r="D58" s="49" t="s">
        <v>60</v>
      </c>
      <c r="F58" s="47"/>
    </row>
    <row r="59" spans="1:7">
      <c r="A59" s="46">
        <v>36</v>
      </c>
      <c r="B59" s="46">
        <v>0.3987</v>
      </c>
      <c r="D59" s="49" t="s">
        <v>60</v>
      </c>
      <c r="F59" s="47"/>
    </row>
    <row r="60" spans="1:7">
      <c r="A60" s="46">
        <v>19</v>
      </c>
      <c r="B60" s="46">
        <v>0.18390000000000001</v>
      </c>
      <c r="D60" s="49" t="s">
        <v>61</v>
      </c>
      <c r="E60" s="46">
        <f>AVERAGE(B60:B62)</f>
        <v>0.19293333333333332</v>
      </c>
      <c r="F60" s="47">
        <f>100*STDEV(B60:B62)/E60</f>
        <v>5.7076519652426576</v>
      </c>
      <c r="G60" s="46">
        <f>(E60-$E$2)/$D$2</f>
        <v>4.7772175257913163E-2</v>
      </c>
    </row>
    <row r="61" spans="1:7">
      <c r="A61" s="46">
        <v>20</v>
      </c>
      <c r="B61" s="46">
        <v>0.20519999999999999</v>
      </c>
      <c r="D61" s="49" t="s">
        <v>61</v>
      </c>
      <c r="F61" s="47"/>
    </row>
    <row r="62" spans="1:7">
      <c r="A62" s="46">
        <v>21</v>
      </c>
      <c r="B62" s="46">
        <v>0.18970000000000001</v>
      </c>
      <c r="D62" s="49" t="s">
        <v>61</v>
      </c>
      <c r="F62" s="47"/>
    </row>
    <row r="63" spans="1:7">
      <c r="A63" s="46">
        <v>16</v>
      </c>
      <c r="B63" s="46">
        <v>0.19289999999999999</v>
      </c>
      <c r="D63" s="49" t="s">
        <v>62</v>
      </c>
      <c r="E63" s="46">
        <f>AVERAGE(B63:B65)</f>
        <v>0.19286666666666666</v>
      </c>
      <c r="F63" s="47">
        <f>100*STDEV(B63:B65)/E63</f>
        <v>1.5814742182660781</v>
      </c>
      <c r="G63" s="46">
        <f>(E63-$E$2)/$D$2</f>
        <v>4.7706725953004472E-2</v>
      </c>
    </row>
    <row r="64" spans="1:7">
      <c r="A64" s="46">
        <v>17</v>
      </c>
      <c r="B64" s="46">
        <v>0.19589999999999999</v>
      </c>
      <c r="D64" s="49" t="s">
        <v>62</v>
      </c>
      <c r="F64" s="47"/>
    </row>
    <row r="65" spans="1:7">
      <c r="A65" s="46">
        <v>18</v>
      </c>
      <c r="B65" s="46">
        <v>0.1898</v>
      </c>
      <c r="D65" s="49" t="s">
        <v>62</v>
      </c>
      <c r="F65" s="47"/>
    </row>
    <row r="66" spans="1:7">
      <c r="A66" s="46">
        <v>58</v>
      </c>
      <c r="B66" s="46">
        <v>0.4854</v>
      </c>
      <c r="D66" s="49" t="s">
        <v>63</v>
      </c>
      <c r="E66" s="46">
        <f>AVERAGE(B66:B68)</f>
        <v>0.34236666666666665</v>
      </c>
      <c r="F66" s="47">
        <f>100*STDEV(B66:B68)/E66</f>
        <v>40.650990412180214</v>
      </c>
      <c r="G66" s="46">
        <f>(E66-$E$2)/$D$2</f>
        <v>0.19447679221075945</v>
      </c>
    </row>
    <row r="67" spans="1:7">
      <c r="A67" s="46">
        <v>59</v>
      </c>
      <c r="B67" s="46">
        <v>0.33429999999999999</v>
      </c>
      <c r="D67" s="49" t="s">
        <v>63</v>
      </c>
      <c r="F67" s="47"/>
    </row>
    <row r="68" spans="1:7">
      <c r="A68" s="46">
        <v>60</v>
      </c>
      <c r="B68" s="46">
        <v>0.2074</v>
      </c>
      <c r="D68" s="49" t="s">
        <v>63</v>
      </c>
      <c r="F68" s="47"/>
    </row>
    <row r="69" spans="1:7">
      <c r="A69" s="46">
        <v>61</v>
      </c>
      <c r="B69" s="46">
        <v>0.29320000000000002</v>
      </c>
      <c r="D69" s="49" t="s">
        <v>64</v>
      </c>
      <c r="E69" s="46">
        <f>AVERAGE(B69:B71)</f>
        <v>0.20586666666666664</v>
      </c>
      <c r="F69" s="47">
        <f>100*STDEV(B69:B71)/E69</f>
        <v>43.98765191696824</v>
      </c>
      <c r="G69" s="46">
        <f>(E69-$E$2)/$D$2</f>
        <v>6.0469340410200544E-2</v>
      </c>
    </row>
    <row r="70" spans="1:7">
      <c r="A70" s="46">
        <v>62</v>
      </c>
      <c r="B70" s="46">
        <v>0.21199999999999999</v>
      </c>
      <c r="D70" s="49" t="s">
        <v>64</v>
      </c>
      <c r="F70" s="47"/>
    </row>
    <row r="71" spans="1:7">
      <c r="A71" s="46">
        <v>63</v>
      </c>
      <c r="B71" s="46">
        <v>0.1124</v>
      </c>
      <c r="D71" s="49" t="s">
        <v>64</v>
      </c>
      <c r="F71" s="47"/>
    </row>
    <row r="72" spans="1:7">
      <c r="A72" s="46">
        <v>10</v>
      </c>
      <c r="B72" s="46">
        <v>9.3100000000000002E-2</v>
      </c>
      <c r="D72" s="49" t="s">
        <v>65</v>
      </c>
      <c r="E72" s="46">
        <f>AVERAGE(B72:B74)</f>
        <v>0.12526666666666667</v>
      </c>
      <c r="F72" s="47">
        <f>100*STDEV(B72:B74)/E72</f>
        <v>24.423756203178435</v>
      </c>
      <c r="G72" s="46">
        <f>(E72-$E$2)/$D$2</f>
        <v>-1.8658869224415172E-2</v>
      </c>
    </row>
    <row r="73" spans="1:7">
      <c r="A73" s="46">
        <v>11</v>
      </c>
      <c r="B73" s="46">
        <v>0.12870000000000001</v>
      </c>
      <c r="D73" s="49" t="s">
        <v>65</v>
      </c>
      <c r="F73" s="47"/>
    </row>
    <row r="74" spans="1:7">
      <c r="A74" s="46">
        <v>12</v>
      </c>
      <c r="B74" s="46">
        <v>0.154</v>
      </c>
      <c r="D74" s="49" t="s">
        <v>65</v>
      </c>
      <c r="F74" s="47"/>
    </row>
    <row r="75" spans="1:7">
      <c r="A75" s="46">
        <v>7</v>
      </c>
      <c r="B75" s="46">
        <v>0.1318</v>
      </c>
      <c r="D75" s="49" t="s">
        <v>66</v>
      </c>
      <c r="E75" s="46">
        <f>AVERAGE(B75:B77)</f>
        <v>0.19096666666666665</v>
      </c>
      <c r="F75" s="47">
        <f>100*STDEV(B75:B77)/E75</f>
        <v>46.169275735960305</v>
      </c>
      <c r="G75" s="46">
        <f>(E75-$E$2)/$D$2</f>
        <v>4.5841420763106572E-2</v>
      </c>
    </row>
    <row r="76" spans="1:7">
      <c r="A76" s="46">
        <v>8</v>
      </c>
      <c r="B76" s="46">
        <v>0.14879999999999999</v>
      </c>
      <c r="D76" s="49" t="s">
        <v>66</v>
      </c>
      <c r="F76" s="47"/>
    </row>
    <row r="77" spans="1:7">
      <c r="A77" s="46">
        <v>9</v>
      </c>
      <c r="B77" s="46">
        <v>0.2923</v>
      </c>
      <c r="D77" s="49" t="s">
        <v>66</v>
      </c>
      <c r="F77" s="47"/>
    </row>
    <row r="78" spans="1:7">
      <c r="A78" s="46">
        <v>31</v>
      </c>
      <c r="B78" s="46">
        <v>0.94210000000000005</v>
      </c>
      <c r="D78" s="49" t="s">
        <v>67</v>
      </c>
      <c r="E78" s="46">
        <f>AVERAGE(B78:B80)</f>
        <v>0.47536666666666666</v>
      </c>
      <c r="F78" s="47">
        <f>100*STDEV(B78:B80)/E78</f>
        <v>85.257405445317289</v>
      </c>
      <c r="G78" s="46">
        <f>(E78-$E$2)/$D$2</f>
        <v>0.32504815550361171</v>
      </c>
    </row>
    <row r="79" spans="1:7">
      <c r="A79" s="46">
        <v>32</v>
      </c>
      <c r="B79" s="46">
        <v>0.27160000000000001</v>
      </c>
      <c r="D79" s="49" t="s">
        <v>67</v>
      </c>
      <c r="F79" s="47"/>
    </row>
    <row r="80" spans="1:7">
      <c r="A80" s="46">
        <v>33</v>
      </c>
      <c r="B80" s="46">
        <v>0.21240000000000001</v>
      </c>
      <c r="D80" s="49" t="s">
        <v>67</v>
      </c>
      <c r="F80" s="47"/>
    </row>
    <row r="81" spans="1:7">
      <c r="A81" s="46">
        <v>28</v>
      </c>
      <c r="B81" s="46">
        <v>0.32450000000000001</v>
      </c>
      <c r="D81" s="49" t="s">
        <v>68</v>
      </c>
      <c r="E81" s="46">
        <f>AVERAGE(B81:B83)</f>
        <v>0.3782666666666667</v>
      </c>
      <c r="F81" s="47">
        <f>100*STDEV(B81:B83)/E81</f>
        <v>24.550646441751425</v>
      </c>
      <c r="G81" s="46">
        <f>(E81-$E$2)/$D$2</f>
        <v>0.22972124290409329</v>
      </c>
    </row>
    <row r="82" spans="1:7">
      <c r="A82" s="46">
        <v>29</v>
      </c>
      <c r="B82" s="46">
        <v>0.32479999999999998</v>
      </c>
      <c r="D82" s="49" t="s">
        <v>68</v>
      </c>
      <c r="F82" s="47"/>
    </row>
    <row r="83" spans="1:7">
      <c r="A83" s="46">
        <v>30</v>
      </c>
      <c r="B83" s="46">
        <v>0.48549999999999999</v>
      </c>
      <c r="D83" s="49" t="s">
        <v>68</v>
      </c>
      <c r="F83" s="47"/>
    </row>
    <row r="84" spans="1:7">
      <c r="A84" s="46">
        <v>79</v>
      </c>
      <c r="B84" s="46">
        <v>0.47720000000000001</v>
      </c>
      <c r="D84" s="49" t="s">
        <v>69</v>
      </c>
      <c r="E84" s="46">
        <f>AVERAGE(B84:B86)</f>
        <v>0.3972</v>
      </c>
      <c r="F84" s="47">
        <f>100*STDEV(B84:B86)/E84</f>
        <v>17.44616715525374</v>
      </c>
      <c r="G84" s="46">
        <f>(E84-$E$2)/$D$2</f>
        <v>0.24830884549816348</v>
      </c>
    </row>
    <row r="85" spans="1:7">
      <c r="A85" s="46">
        <v>80</v>
      </c>
      <c r="B85" s="46">
        <v>0.35580000000000001</v>
      </c>
      <c r="D85" s="49" t="s">
        <v>69</v>
      </c>
      <c r="F85" s="47"/>
    </row>
    <row r="86" spans="1:7">
      <c r="A86" s="46">
        <v>81</v>
      </c>
      <c r="B86" s="46">
        <v>0.35859999999999997</v>
      </c>
      <c r="D86" s="49" t="s">
        <v>69</v>
      </c>
      <c r="F86" s="47"/>
    </row>
    <row r="87" spans="1:7">
      <c r="A87" s="46">
        <v>76</v>
      </c>
      <c r="B87" s="46">
        <v>0.2253</v>
      </c>
      <c r="D87" s="49" t="s">
        <v>70</v>
      </c>
      <c r="E87" s="46">
        <f>AVERAGE(B87:B89)</f>
        <v>0.28189999999999998</v>
      </c>
      <c r="F87" s="47">
        <f>100*STDEV(B87:B89)/E87</f>
        <v>24.436193632928404</v>
      </c>
      <c r="G87" s="46">
        <f>(E87-$E$2)/$D$2</f>
        <v>0.13511427265857048</v>
      </c>
    </row>
    <row r="88" spans="1:7">
      <c r="A88" s="46">
        <v>77</v>
      </c>
      <c r="B88" s="46">
        <v>0.26179999999999998</v>
      </c>
      <c r="D88" s="49" t="s">
        <v>70</v>
      </c>
      <c r="F88" s="47"/>
    </row>
    <row r="89" spans="1:7">
      <c r="A89" s="46">
        <v>78</v>
      </c>
      <c r="B89" s="46">
        <v>0.35859999999999997</v>
      </c>
      <c r="D89" s="49" t="s">
        <v>70</v>
      </c>
      <c r="F89" s="47"/>
    </row>
    <row r="90" spans="1:7">
      <c r="A90" s="46">
        <v>64</v>
      </c>
      <c r="B90" s="46">
        <v>0.24160000000000001</v>
      </c>
      <c r="D90" s="49" t="s">
        <v>71</v>
      </c>
      <c r="E90" s="46">
        <v>0.23646666666666669</v>
      </c>
      <c r="F90" s="47">
        <v>40.125806642755684</v>
      </c>
      <c r="G90" s="46">
        <f>(E90-$E$2)/$D$2</f>
        <v>9.0510571363292908E-2</v>
      </c>
    </row>
    <row r="91" spans="1:7">
      <c r="A91" s="46">
        <v>65</v>
      </c>
      <c r="B91" s="46">
        <v>0.25509999999999999</v>
      </c>
      <c r="D91" s="49" t="s">
        <v>71</v>
      </c>
      <c r="F91" s="47"/>
    </row>
    <row r="92" spans="1:7">
      <c r="A92" s="46">
        <v>66</v>
      </c>
      <c r="B92" s="46">
        <v>0.2261</v>
      </c>
      <c r="D92" s="49" t="s">
        <v>71</v>
      </c>
      <c r="F92" s="47"/>
    </row>
    <row r="93" spans="1:7">
      <c r="A93" s="46">
        <v>73</v>
      </c>
      <c r="B93" s="46">
        <v>0.219</v>
      </c>
      <c r="D93" s="49" t="s">
        <v>72</v>
      </c>
      <c r="E93" s="46">
        <f>AVERAGE(B93:B95)</f>
        <v>0.23440000000000003</v>
      </c>
      <c r="F93" s="47">
        <f>100*STDEV(B93:B95)/E93</f>
        <v>17.060366306106143</v>
      </c>
      <c r="G93" s="46">
        <f>(E93-$E$2)/$D$2</f>
        <v>8.8481642911123287E-2</v>
      </c>
    </row>
    <row r="94" spans="1:7">
      <c r="A94" s="46">
        <v>74</v>
      </c>
      <c r="B94" s="46">
        <v>0.27979999999999999</v>
      </c>
      <c r="D94" s="49" t="s">
        <v>72</v>
      </c>
      <c r="F94" s="47"/>
    </row>
    <row r="95" spans="1:7">
      <c r="A95" s="46">
        <v>75</v>
      </c>
      <c r="B95" s="46">
        <v>0.2044</v>
      </c>
      <c r="D95" s="49" t="s">
        <v>72</v>
      </c>
      <c r="F95" s="47"/>
    </row>
    <row r="96" spans="1:7">
      <c r="A96" s="46">
        <v>71</v>
      </c>
      <c r="B96" s="46">
        <v>0.372</v>
      </c>
      <c r="D96" s="49" t="s">
        <v>73</v>
      </c>
      <c r="E96" s="46">
        <f>AVERAGE(B96:B98)</f>
        <v>0.35139999999999999</v>
      </c>
      <c r="F96" s="47">
        <f>100*STDEV(B96:B98)/E96</f>
        <v>31.12262203153437</v>
      </c>
      <c r="G96" s="46">
        <f>(E96-$E$2)/$D$2</f>
        <v>0.20334517302588803</v>
      </c>
    </row>
    <row r="97" spans="1:7">
      <c r="A97" s="46">
        <v>72</v>
      </c>
      <c r="B97" s="46">
        <v>0.44900000000000001</v>
      </c>
      <c r="D97" s="49" t="s">
        <v>73</v>
      </c>
      <c r="F97" s="47"/>
    </row>
    <row r="98" spans="1:7">
      <c r="A98" s="46">
        <v>73</v>
      </c>
      <c r="B98" s="46">
        <v>0.23319999999999999</v>
      </c>
      <c r="D98" s="49" t="s">
        <v>73</v>
      </c>
      <c r="F98" s="47"/>
    </row>
    <row r="99" spans="1:7">
      <c r="A99" s="46">
        <v>67</v>
      </c>
      <c r="B99" s="46">
        <v>0.4123</v>
      </c>
      <c r="D99" s="49" t="s">
        <v>74</v>
      </c>
      <c r="E99" s="46">
        <f>AVERAGE(B99:B101)</f>
        <v>0.36316666666666664</v>
      </c>
      <c r="F99" s="47">
        <f>100*STDEV(B99:B101)/E99</f>
        <v>39.475068941273904</v>
      </c>
      <c r="G99" s="46">
        <f>(E99-$E$2)/$D$2</f>
        <v>0.21489697534227317</v>
      </c>
    </row>
    <row r="100" spans="1:7">
      <c r="A100" s="46">
        <v>68</v>
      </c>
      <c r="B100" s="46">
        <v>0.47549999999999998</v>
      </c>
      <c r="D100" s="49" t="s">
        <v>74</v>
      </c>
      <c r="F100" s="47"/>
    </row>
    <row r="101" spans="1:7">
      <c r="A101" s="46">
        <v>69</v>
      </c>
      <c r="B101" s="46">
        <v>0.20169999999999999</v>
      </c>
      <c r="D101" s="49" t="s">
        <v>74</v>
      </c>
      <c r="F101" s="47"/>
    </row>
    <row r="102" spans="1:7">
      <c r="A102" s="46">
        <v>25</v>
      </c>
      <c r="B102" s="46">
        <v>0.1124</v>
      </c>
      <c r="D102" s="49" t="s">
        <v>75</v>
      </c>
      <c r="E102" s="46">
        <f>AVERAGE(B102:B104)</f>
        <v>0.22419999999999998</v>
      </c>
      <c r="F102" s="47">
        <f>100*STDEV(B102:B104)/E102</f>
        <v>54.00416175781821</v>
      </c>
      <c r="G102" s="46">
        <f>(E102-$E$2)/$D$2</f>
        <v>7.8467899260092469E-2</v>
      </c>
    </row>
    <row r="103" spans="1:7">
      <c r="A103" s="46">
        <v>26</v>
      </c>
      <c r="B103" s="46">
        <v>0.2074</v>
      </c>
      <c r="D103" s="49" t="s">
        <v>75</v>
      </c>
      <c r="F103" s="47"/>
    </row>
    <row r="104" spans="1:7">
      <c r="A104" s="46">
        <v>27</v>
      </c>
      <c r="B104" s="46">
        <v>0.3528</v>
      </c>
      <c r="D104" s="49" t="s">
        <v>75</v>
      </c>
      <c r="F104" s="47"/>
    </row>
    <row r="105" spans="1:7">
      <c r="A105" s="46">
        <v>22</v>
      </c>
      <c r="B105" s="46">
        <v>0.22389999999999999</v>
      </c>
      <c r="D105" s="49" t="s">
        <v>76</v>
      </c>
      <c r="E105" s="46">
        <f>AVERAGE(B105:B107)</f>
        <v>0.27063333333333334</v>
      </c>
      <c r="F105" s="47">
        <f>100*STDEV(B105:B107)/E105</f>
        <v>15.123550951297197</v>
      </c>
      <c r="G105" s="46">
        <f>(E105-$E$2)/$D$2</f>
        <v>0.12405334012900056</v>
      </c>
    </row>
    <row r="106" spans="1:7">
      <c r="A106" s="46">
        <v>23</v>
      </c>
      <c r="B106" s="46">
        <v>0.28789999999999999</v>
      </c>
      <c r="D106" s="49" t="s">
        <v>76</v>
      </c>
      <c r="F106" s="47"/>
    </row>
    <row r="107" spans="1:7">
      <c r="A107" s="46">
        <v>24</v>
      </c>
      <c r="B107" s="46">
        <v>0.30009999999999998</v>
      </c>
      <c r="D107" s="49" t="s">
        <v>76</v>
      </c>
      <c r="F107" s="47"/>
    </row>
    <row r="108" spans="1:7">
      <c r="A108" s="46">
        <v>43</v>
      </c>
      <c r="B108" s="46">
        <v>0.23369999999999999</v>
      </c>
      <c r="D108" s="49" t="s">
        <v>77</v>
      </c>
      <c r="E108" s="46">
        <f>AVERAGE(B108:B110)</f>
        <v>0.21199999999999999</v>
      </c>
      <c r="F108" s="47">
        <f>100*STDEV(B108:B110)/E108</f>
        <v>18.634941265157032</v>
      </c>
      <c r="G108" s="46">
        <f>(E108-$E$2)/$D$2</f>
        <v>6.6490676461800763E-2</v>
      </c>
    </row>
    <row r="109" spans="1:7">
      <c r="A109" s="46">
        <v>44</v>
      </c>
      <c r="B109" s="46">
        <v>0.2359</v>
      </c>
      <c r="D109" s="49" t="s">
        <v>77</v>
      </c>
      <c r="F109" s="47"/>
    </row>
    <row r="110" spans="1:7">
      <c r="A110" s="46">
        <v>45</v>
      </c>
      <c r="B110" s="46">
        <v>0.16639999999999999</v>
      </c>
      <c r="D110" s="49" t="s">
        <v>77</v>
      </c>
      <c r="F110" s="47"/>
    </row>
    <row r="111" spans="1:7">
      <c r="A111" s="46">
        <v>97</v>
      </c>
      <c r="B111" s="46">
        <v>0.4854</v>
      </c>
      <c r="D111" s="49" t="s">
        <v>78</v>
      </c>
      <c r="E111" s="46">
        <f>AVERAGE(B111:B113)</f>
        <v>0.36883333333333335</v>
      </c>
      <c r="F111" s="47">
        <f>100*STDEV(B111:B113)/E111</f>
        <v>34.964534937704101</v>
      </c>
      <c r="G111" s="46">
        <f>(E111-$E$2)/$D$2</f>
        <v>0.22046016625951254</v>
      </c>
    </row>
    <row r="112" spans="1:7">
      <c r="A112" s="46">
        <v>98</v>
      </c>
      <c r="B112" s="46">
        <v>0.2303</v>
      </c>
      <c r="D112" s="49" t="s">
        <v>78</v>
      </c>
      <c r="F112" s="47"/>
    </row>
    <row r="113" spans="1:7">
      <c r="A113" s="46">
        <v>99</v>
      </c>
      <c r="B113" s="46">
        <v>0.39079999999999998</v>
      </c>
      <c r="D113" s="49" t="s">
        <v>78</v>
      </c>
      <c r="F113" s="47"/>
    </row>
    <row r="114" spans="1:7">
      <c r="A114" s="46">
        <v>88</v>
      </c>
      <c r="B114" s="46">
        <v>0.22209999999999999</v>
      </c>
      <c r="D114" s="49" t="s">
        <v>79</v>
      </c>
      <c r="E114" s="46">
        <f>AVERAGE(B114:B116)</f>
        <v>0.22329999999999997</v>
      </c>
      <c r="F114" s="47">
        <f>100*STDEV(B114:B116)/E114</f>
        <v>2.2869942382093487</v>
      </c>
      <c r="G114" s="46">
        <f>(E114-$E$2)/$D$2</f>
        <v>7.7584333643825026E-2</v>
      </c>
    </row>
    <row r="115" spans="1:7">
      <c r="A115" s="46">
        <v>89</v>
      </c>
      <c r="B115" s="46">
        <v>0.22889999999999999</v>
      </c>
      <c r="D115" s="49" t="s">
        <v>79</v>
      </c>
      <c r="F115" s="47"/>
    </row>
    <row r="116" spans="1:7">
      <c r="A116" s="46">
        <v>90</v>
      </c>
      <c r="B116" s="46">
        <v>0.21890000000000001</v>
      </c>
      <c r="D116" s="49" t="s">
        <v>79</v>
      </c>
      <c r="F116" s="47"/>
    </row>
    <row r="117" spans="1:7">
      <c r="A117" s="46">
        <v>100</v>
      </c>
      <c r="B117" s="46">
        <v>0.19800000000000001</v>
      </c>
      <c r="D117" s="49" t="s">
        <v>80</v>
      </c>
      <c r="E117" s="46">
        <f>AVERAGE(B117:B119)</f>
        <v>0.23469999999999999</v>
      </c>
      <c r="F117" s="47">
        <f>100*STDEV(B117:B119)/E117</f>
        <v>25.730853767728735</v>
      </c>
      <c r="G117" s="46">
        <f>(E117-$E$2)/$D$2</f>
        <v>8.8776164783212388E-2</v>
      </c>
    </row>
    <row r="118" spans="1:7">
      <c r="A118" s="46">
        <v>101</v>
      </c>
      <c r="B118" s="46">
        <v>0.20169999999999999</v>
      </c>
      <c r="D118" s="49" t="s">
        <v>80</v>
      </c>
      <c r="F118" s="47"/>
    </row>
    <row r="119" spans="1:7">
      <c r="A119" s="46">
        <v>102</v>
      </c>
      <c r="B119" s="46">
        <v>0.3044</v>
      </c>
      <c r="D119" s="49" t="s">
        <v>80</v>
      </c>
      <c r="F119" s="47"/>
    </row>
    <row r="120" spans="1:7">
      <c r="A120" s="46">
        <v>91</v>
      </c>
      <c r="B120" s="46">
        <v>0.34649999999999997</v>
      </c>
      <c r="D120" s="49" t="s">
        <v>81</v>
      </c>
      <c r="E120" s="46">
        <f>AVERAGE(B120:B122)</f>
        <v>0.24406666666666665</v>
      </c>
      <c r="F120" s="47">
        <f>100*STDEV(B120:B122)/E120</f>
        <v>36.357246273189652</v>
      </c>
      <c r="G120" s="46">
        <f>(E120-$E$2)/$D$2</f>
        <v>9.7971792122884441E-2</v>
      </c>
    </row>
    <row r="121" spans="1:7">
      <c r="A121" s="46">
        <v>92</v>
      </c>
      <c r="B121" s="46">
        <v>0.19070000000000001</v>
      </c>
      <c r="D121" s="49" t="s">
        <v>81</v>
      </c>
      <c r="F121" s="47"/>
    </row>
    <row r="122" spans="1:7">
      <c r="A122" s="46">
        <v>93</v>
      </c>
      <c r="B122" s="46">
        <v>0.19500000000000001</v>
      </c>
      <c r="D122" s="49" t="s">
        <v>81</v>
      </c>
      <c r="F122" s="47"/>
    </row>
    <row r="123" spans="1:7">
      <c r="A123" s="46">
        <v>46</v>
      </c>
      <c r="B123" s="46">
        <v>0.1008</v>
      </c>
      <c r="D123" s="49" t="s">
        <v>82</v>
      </c>
      <c r="E123" s="46">
        <f>AVERAGE(B123:B125)</f>
        <v>0.18289999999999998</v>
      </c>
      <c r="F123" s="47">
        <f>100*STDEV(B123:B125)/E123</f>
        <v>38.901067635610836</v>
      </c>
      <c r="G123" s="46">
        <f>(E123-$E$2)/$D$2</f>
        <v>3.7922054869154127E-2</v>
      </c>
    </row>
    <row r="124" spans="1:7">
      <c r="A124" s="46">
        <v>47</v>
      </c>
      <c r="B124" s="46">
        <v>0.2213</v>
      </c>
      <c r="D124" s="49" t="s">
        <v>82</v>
      </c>
      <c r="F124" s="47"/>
    </row>
    <row r="125" spans="1:7">
      <c r="A125" s="46">
        <v>48</v>
      </c>
      <c r="B125" s="46">
        <v>0.2266</v>
      </c>
      <c r="D125" s="49" t="s">
        <v>82</v>
      </c>
      <c r="F125" s="47"/>
    </row>
    <row r="126" spans="1:7">
      <c r="A126" s="46">
        <v>85</v>
      </c>
      <c r="B126" s="46">
        <v>0.23330000000000001</v>
      </c>
      <c r="D126" s="49" t="s">
        <v>83</v>
      </c>
      <c r="E126" s="46">
        <f>AVERAGE(B126:B128)</f>
        <v>0.26616666666666666</v>
      </c>
      <c r="F126" s="47">
        <f>100*STDEV(B126:B128)/E126</f>
        <v>23.433880274051855</v>
      </c>
      <c r="G126" s="46">
        <f>(E126-$E$2)/$D$2</f>
        <v>0.11966823670011779</v>
      </c>
    </row>
    <row r="127" spans="1:7">
      <c r="A127" s="46">
        <v>86</v>
      </c>
      <c r="B127" s="46">
        <v>0.2271</v>
      </c>
      <c r="D127" s="49" t="s">
        <v>83</v>
      </c>
      <c r="F127" s="47"/>
    </row>
    <row r="128" spans="1:7">
      <c r="A128" s="46">
        <v>87</v>
      </c>
      <c r="B128" s="46">
        <v>0.33810000000000001</v>
      </c>
      <c r="D128" s="49" t="s">
        <v>83</v>
      </c>
      <c r="F128" s="47"/>
    </row>
    <row r="129" spans="1:7">
      <c r="A129" s="46">
        <v>82</v>
      </c>
      <c r="B129" s="46">
        <v>0.16500000000000001</v>
      </c>
      <c r="D129" s="49" t="s">
        <v>84</v>
      </c>
      <c r="E129" s="46">
        <f>AVERAGE(B129:B131)</f>
        <v>0.2537666666666667</v>
      </c>
      <c r="F129" s="47">
        <f>100*STDEV(B129:B131)/E129</f>
        <v>52.415895942704694</v>
      </c>
      <c r="G129" s="46">
        <f>(E129-$E$2)/$D$2</f>
        <v>0.10749466598710002</v>
      </c>
    </row>
    <row r="130" spans="1:7">
      <c r="A130" s="46">
        <v>83</v>
      </c>
      <c r="B130" s="46">
        <v>0.18959999999999999</v>
      </c>
      <c r="D130" s="49" t="s">
        <v>84</v>
      </c>
      <c r="F130" s="47"/>
    </row>
    <row r="131" spans="1:7">
      <c r="A131" s="46">
        <v>84</v>
      </c>
      <c r="B131" s="46">
        <v>0.40670000000000001</v>
      </c>
      <c r="D131" s="49" t="s">
        <v>84</v>
      </c>
    </row>
  </sheetData>
  <sheetCalcPr fullCalcOnLoad="1"/>
  <phoneticPr fontId="18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D129"/>
  <sheetViews>
    <sheetView tabSelected="1" workbookViewId="0">
      <pane xSplit="4" ySplit="6" topLeftCell="E33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baseColWidth="10" defaultColWidth="9.1640625" defaultRowHeight="12"/>
  <cols>
    <col min="1" max="1" width="12" style="21" customWidth="1"/>
    <col min="2" max="2" width="16.33203125" style="19" bestFit="1" customWidth="1"/>
    <col min="3" max="7" width="9.1640625" style="19" customWidth="1"/>
    <col min="8" max="8" width="10.1640625" style="44" bestFit="1" customWidth="1"/>
    <col min="9" max="9" width="15.6640625" style="15" bestFit="1" customWidth="1"/>
    <col min="10" max="10" width="15.6640625" style="15" customWidth="1"/>
    <col min="11" max="13" width="12.1640625" style="21" customWidth="1"/>
    <col min="14" max="14" width="28.6640625" style="21" bestFit="1" customWidth="1"/>
    <col min="15" max="15" width="12.1640625" style="21" customWidth="1"/>
    <col min="16" max="17" width="9.1640625" style="21" customWidth="1"/>
    <col min="18" max="18" width="16.6640625" style="21" customWidth="1"/>
    <col min="19" max="20" width="12.5" style="21" customWidth="1"/>
    <col min="21" max="21" width="8.5" style="21" customWidth="1"/>
    <col min="22" max="22" width="13.33203125" style="21" customWidth="1"/>
    <col min="23" max="23" width="16" style="21" customWidth="1"/>
    <col min="24" max="24" width="9.1640625" style="21" customWidth="1"/>
    <col min="25" max="25" width="16.83203125" style="21" customWidth="1"/>
    <col min="26" max="26" width="14.83203125" style="21" customWidth="1"/>
    <col min="27" max="27" width="12.5" style="21" customWidth="1"/>
    <col min="28" max="28" width="9.1640625" style="21" customWidth="1"/>
    <col min="29" max="29" width="12.1640625" style="21" customWidth="1"/>
    <col min="30" max="30" width="14.5" style="21" customWidth="1"/>
    <col min="31" max="16384" width="9.1640625" style="21"/>
  </cols>
  <sheetData>
    <row r="1" spans="1:14">
      <c r="A1" s="17" t="s">
        <v>12</v>
      </c>
      <c r="B1" s="18" t="s">
        <v>13</v>
      </c>
      <c r="C1" s="17" t="s">
        <v>18</v>
      </c>
      <c r="D1" s="18" t="s">
        <v>85</v>
      </c>
      <c r="E1" s="17" t="s">
        <v>14</v>
      </c>
      <c r="F1" s="17" t="s">
        <v>15</v>
      </c>
      <c r="G1" s="17" t="s">
        <v>16</v>
      </c>
      <c r="H1" s="17" t="s">
        <v>19</v>
      </c>
      <c r="I1" s="16" t="s">
        <v>24</v>
      </c>
      <c r="J1" s="16" t="s">
        <v>37</v>
      </c>
      <c r="K1" s="36" t="s">
        <v>87</v>
      </c>
      <c r="L1" s="36" t="s">
        <v>2</v>
      </c>
      <c r="M1" s="36" t="s">
        <v>88</v>
      </c>
      <c r="N1" s="17" t="s">
        <v>22</v>
      </c>
    </row>
    <row r="2" spans="1:14">
      <c r="A2" s="60" t="s">
        <v>0</v>
      </c>
      <c r="B2" s="52" t="s">
        <v>117</v>
      </c>
      <c r="C2" s="19">
        <f>'Diel Std - 10 cm'!B19</f>
        <v>0.80820000000000003</v>
      </c>
      <c r="D2" s="17"/>
      <c r="E2" s="17"/>
      <c r="F2" s="17"/>
      <c r="G2" s="17"/>
      <c r="H2" s="43"/>
      <c r="I2" s="16"/>
      <c r="J2" s="16"/>
      <c r="N2" s="17"/>
    </row>
    <row r="3" spans="1:14">
      <c r="A3" s="61"/>
      <c r="B3" s="23" t="s">
        <v>118</v>
      </c>
      <c r="C3" s="19">
        <f>'Diel Std - 10 cm'!I15</f>
        <v>1.0799999999999999E-2</v>
      </c>
    </row>
    <row r="4" spans="1:14">
      <c r="A4" s="61"/>
      <c r="B4" s="23"/>
    </row>
    <row r="5" spans="1:14">
      <c r="A5" s="60" t="s">
        <v>1</v>
      </c>
      <c r="B5" s="23" t="s">
        <v>119</v>
      </c>
      <c r="C5" s="19">
        <f>'Diel Std -1 cm'!B19</f>
        <v>9.3399999999999997E-2</v>
      </c>
    </row>
    <row r="6" spans="1:14">
      <c r="A6" s="23"/>
      <c r="B6" s="62" t="s">
        <v>120</v>
      </c>
      <c r="C6" s="19">
        <f>'Diel Std -1 cm'!I15</f>
        <v>1.5000000000000002E-3</v>
      </c>
    </row>
    <row r="7" spans="1:14">
      <c r="A7" s="32" t="s">
        <v>17</v>
      </c>
      <c r="B7" s="63">
        <v>1</v>
      </c>
      <c r="C7" s="50">
        <v>25</v>
      </c>
      <c r="D7" s="50">
        <v>3</v>
      </c>
      <c r="E7" s="19">
        <v>1</v>
      </c>
      <c r="F7" s="19">
        <v>23</v>
      </c>
      <c r="G7" s="19">
        <v>18</v>
      </c>
      <c r="H7" s="41">
        <v>0.1333</v>
      </c>
      <c r="I7" s="14">
        <f>(H7-$C$3)/$C$2</f>
        <v>0.15157139321950011</v>
      </c>
      <c r="J7" s="13">
        <f>AVERAGE(I7:I9)</f>
        <v>0.14381753691330526</v>
      </c>
      <c r="K7" s="55">
        <f>STDEV(I7:I9)</f>
        <v>6.8067458397358185E-3</v>
      </c>
      <c r="L7" s="54">
        <f>100*K7/J7</f>
        <v>4.732903918274582</v>
      </c>
      <c r="M7" s="54">
        <f>K7/3</f>
        <v>2.2689152799119394E-3</v>
      </c>
    </row>
    <row r="8" spans="1:14">
      <c r="A8" s="32" t="s">
        <v>17</v>
      </c>
      <c r="B8" s="63">
        <v>2</v>
      </c>
      <c r="C8" s="50">
        <v>25</v>
      </c>
      <c r="D8" s="50">
        <v>3</v>
      </c>
      <c r="E8" s="19">
        <v>1</v>
      </c>
      <c r="F8" s="19">
        <v>23</v>
      </c>
      <c r="G8" s="19">
        <v>18</v>
      </c>
      <c r="H8" s="41">
        <v>0.12479999999999999</v>
      </c>
      <c r="I8" s="14">
        <f t="shared" ref="I8:I39" si="0">(H8-$C$3)/$C$2</f>
        <v>0.14105419450631029</v>
      </c>
      <c r="J8" s="13"/>
      <c r="K8" s="55"/>
      <c r="L8" s="54"/>
      <c r="M8" s="54"/>
    </row>
    <row r="9" spans="1:14" ht="12.75" customHeight="1">
      <c r="A9" s="32" t="s">
        <v>17</v>
      </c>
      <c r="B9" s="63">
        <v>3</v>
      </c>
      <c r="C9" s="50">
        <v>25</v>
      </c>
      <c r="D9" s="50">
        <v>3</v>
      </c>
      <c r="E9" s="19">
        <v>1</v>
      </c>
      <c r="F9" s="19">
        <v>23</v>
      </c>
      <c r="G9" s="19">
        <v>18</v>
      </c>
      <c r="H9" s="41">
        <v>0.123</v>
      </c>
      <c r="I9" s="14">
        <f t="shared" si="0"/>
        <v>0.13882702301410541</v>
      </c>
      <c r="J9" s="13"/>
      <c r="K9" s="55"/>
      <c r="L9" s="54"/>
      <c r="M9" s="54"/>
    </row>
    <row r="10" spans="1:14">
      <c r="A10" s="32" t="s">
        <v>17</v>
      </c>
      <c r="B10" s="63">
        <v>10</v>
      </c>
      <c r="C10" s="50">
        <v>25</v>
      </c>
      <c r="D10" s="50">
        <v>6</v>
      </c>
      <c r="E10" s="19">
        <v>1</v>
      </c>
      <c r="F10" s="19">
        <v>24</v>
      </c>
      <c r="G10" s="19">
        <v>18</v>
      </c>
      <c r="H10" s="41">
        <v>0.12509999999999999</v>
      </c>
      <c r="I10" s="14">
        <f t="shared" si="0"/>
        <v>0.14142538975501112</v>
      </c>
      <c r="J10" s="13">
        <f>AVERAGE(I10:I12)</f>
        <v>0.14344634166460446</v>
      </c>
      <c r="K10" s="55">
        <f>STDEV(I10:I12)</f>
        <v>3.3938004746634654E-3</v>
      </c>
      <c r="L10" s="54">
        <f>100*K10/J10</f>
        <v>2.3659024240566531</v>
      </c>
      <c r="M10" s="54">
        <f>K10/3</f>
        <v>1.1312668248878218E-3</v>
      </c>
    </row>
    <row r="11" spans="1:14">
      <c r="A11" s="32" t="s">
        <v>17</v>
      </c>
      <c r="B11" s="63">
        <v>11</v>
      </c>
      <c r="C11" s="50">
        <v>25</v>
      </c>
      <c r="D11" s="50">
        <v>6</v>
      </c>
      <c r="E11" s="19">
        <v>1</v>
      </c>
      <c r="F11" s="19">
        <v>24</v>
      </c>
      <c r="G11" s="19">
        <v>18</v>
      </c>
      <c r="H11" s="41">
        <v>0.12989999999999999</v>
      </c>
      <c r="I11" s="14">
        <f t="shared" si="0"/>
        <v>0.14736451373422418</v>
      </c>
      <c r="J11" s="13"/>
      <c r="K11" s="55"/>
      <c r="L11" s="54"/>
      <c r="M11" s="54"/>
    </row>
    <row r="12" spans="1:14">
      <c r="A12" s="32" t="s">
        <v>17</v>
      </c>
      <c r="B12" s="63">
        <v>12</v>
      </c>
      <c r="C12" s="50">
        <v>25</v>
      </c>
      <c r="D12" s="50">
        <v>6</v>
      </c>
      <c r="E12" s="19">
        <v>1</v>
      </c>
      <c r="F12" s="19">
        <v>24</v>
      </c>
      <c r="G12" s="19">
        <v>18</v>
      </c>
      <c r="H12" s="41">
        <v>0.12520000000000001</v>
      </c>
      <c r="I12" s="14">
        <f t="shared" si="0"/>
        <v>0.14154912150457807</v>
      </c>
      <c r="J12" s="13"/>
      <c r="K12" s="55"/>
      <c r="L12" s="54"/>
      <c r="M12" s="54"/>
    </row>
    <row r="13" spans="1:14">
      <c r="A13" s="32" t="s">
        <v>17</v>
      </c>
      <c r="B13" s="63">
        <v>19</v>
      </c>
      <c r="C13" s="50">
        <v>25</v>
      </c>
      <c r="D13" s="50">
        <v>9</v>
      </c>
      <c r="E13" s="19">
        <v>1</v>
      </c>
      <c r="F13" s="20">
        <v>25</v>
      </c>
      <c r="G13" s="19">
        <v>18</v>
      </c>
      <c r="H13" s="42">
        <v>0.12759999999999999</v>
      </c>
      <c r="I13" s="14">
        <f t="shared" si="0"/>
        <v>0.14451868349418459</v>
      </c>
      <c r="J13" s="13">
        <f>AVERAGE(I13:I15)</f>
        <v>0.14645714757073333</v>
      </c>
      <c r="K13" s="55">
        <f>STDEV(I13:I15)</f>
        <v>3.5739704002117081E-3</v>
      </c>
      <c r="L13" s="54">
        <f>100*K13/J13</f>
        <v>2.440284041777895</v>
      </c>
      <c r="M13" s="54">
        <f>K13/3</f>
        <v>1.1913234667372361E-3</v>
      </c>
    </row>
    <row r="14" spans="1:14">
      <c r="A14" s="32" t="s">
        <v>17</v>
      </c>
      <c r="B14" s="63">
        <v>20</v>
      </c>
      <c r="C14" s="50">
        <v>25</v>
      </c>
      <c r="D14" s="50">
        <v>9</v>
      </c>
      <c r="E14" s="19">
        <v>1</v>
      </c>
      <c r="F14" s="20">
        <v>25</v>
      </c>
      <c r="G14" s="19">
        <v>18</v>
      </c>
      <c r="H14" s="42">
        <v>0.12740000000000001</v>
      </c>
      <c r="I14" s="14">
        <f t="shared" si="0"/>
        <v>0.14427121999505074</v>
      </c>
      <c r="J14" s="13"/>
      <c r="K14" s="55"/>
      <c r="L14" s="54"/>
      <c r="M14" s="54"/>
    </row>
    <row r="15" spans="1:14">
      <c r="A15" s="32" t="s">
        <v>17</v>
      </c>
      <c r="B15" s="63">
        <v>21</v>
      </c>
      <c r="C15" s="50">
        <v>25</v>
      </c>
      <c r="D15" s="50">
        <v>9</v>
      </c>
      <c r="E15" s="19">
        <v>1</v>
      </c>
      <c r="F15" s="20">
        <v>25</v>
      </c>
      <c r="G15" s="19">
        <v>18</v>
      </c>
      <c r="H15" s="42">
        <v>0.13250000000000001</v>
      </c>
      <c r="I15" s="14">
        <f t="shared" si="0"/>
        <v>0.15058153922296461</v>
      </c>
      <c r="J15" s="13"/>
      <c r="K15" s="55"/>
      <c r="L15" s="54"/>
      <c r="M15" s="54"/>
    </row>
    <row r="16" spans="1:14">
      <c r="A16" s="32" t="s">
        <v>17</v>
      </c>
      <c r="B16" s="63">
        <v>28</v>
      </c>
      <c r="C16" s="50">
        <v>25</v>
      </c>
      <c r="D16" s="50">
        <v>12</v>
      </c>
      <c r="E16" s="19">
        <v>1</v>
      </c>
      <c r="F16" s="20">
        <v>26</v>
      </c>
      <c r="G16" s="19">
        <v>18</v>
      </c>
      <c r="H16" s="42">
        <v>0.1145</v>
      </c>
      <c r="I16" s="14">
        <f t="shared" si="0"/>
        <v>0.12830982430091561</v>
      </c>
      <c r="J16" s="13">
        <f>AVERAGE(I16,I18)</f>
        <v>0.12855728780004949</v>
      </c>
      <c r="K16" s="72">
        <f>STDEV(I16,I18)</f>
        <v>3.4996623667474729E-4</v>
      </c>
      <c r="L16" s="54">
        <f>100*K16/J16</f>
        <v>0.27222590229117499</v>
      </c>
      <c r="M16" s="54">
        <f>K16/3</f>
        <v>1.1665541222491577E-4</v>
      </c>
    </row>
    <row r="17" spans="1:13">
      <c r="A17" s="32" t="s">
        <v>17</v>
      </c>
      <c r="B17" s="63">
        <v>29</v>
      </c>
      <c r="C17" s="50">
        <v>25</v>
      </c>
      <c r="D17" s="50">
        <v>12</v>
      </c>
      <c r="E17" s="19">
        <v>1</v>
      </c>
      <c r="F17" s="20">
        <v>26</v>
      </c>
      <c r="G17" s="19">
        <v>18</v>
      </c>
      <c r="H17" s="42">
        <v>0.12590000000000001</v>
      </c>
      <c r="I17" s="12">
        <f t="shared" si="0"/>
        <v>0.14241524375154666</v>
      </c>
      <c r="J17" s="13"/>
      <c r="K17" s="55"/>
      <c r="L17" s="54"/>
      <c r="M17" s="54"/>
    </row>
    <row r="18" spans="1:13">
      <c r="A18" s="32" t="s">
        <v>17</v>
      </c>
      <c r="B18" s="63">
        <v>30</v>
      </c>
      <c r="C18" s="50">
        <v>25</v>
      </c>
      <c r="D18" s="50">
        <v>12</v>
      </c>
      <c r="E18" s="19">
        <v>1</v>
      </c>
      <c r="F18" s="20">
        <v>26</v>
      </c>
      <c r="G18" s="19">
        <v>18</v>
      </c>
      <c r="H18" s="42">
        <v>0.1149</v>
      </c>
      <c r="I18" s="14">
        <f t="shared" si="0"/>
        <v>0.12880475129918337</v>
      </c>
      <c r="J18" s="13"/>
      <c r="K18" s="55"/>
      <c r="L18" s="54"/>
      <c r="M18" s="54"/>
    </row>
    <row r="19" spans="1:13">
      <c r="A19" s="32" t="s">
        <v>17</v>
      </c>
      <c r="B19" s="63">
        <v>37</v>
      </c>
      <c r="C19" s="50">
        <v>25</v>
      </c>
      <c r="D19" s="50">
        <v>15</v>
      </c>
      <c r="E19" s="19">
        <v>1</v>
      </c>
      <c r="F19" s="20">
        <v>27</v>
      </c>
      <c r="G19" s="19">
        <v>18</v>
      </c>
      <c r="H19" s="42">
        <v>0.1153</v>
      </c>
      <c r="I19" s="14">
        <f t="shared" si="0"/>
        <v>0.12929967829745112</v>
      </c>
      <c r="J19" s="13">
        <f>AVERAGE(I19:I20)</f>
        <v>0.12843355605048257</v>
      </c>
      <c r="K19" s="72">
        <f>STDEV(I19:I21)</f>
        <v>5.3567893468501561E-3</v>
      </c>
      <c r="L19" s="54">
        <f>100*K19/J19</f>
        <v>4.1708643064781272</v>
      </c>
      <c r="M19" s="54">
        <f>K19/3</f>
        <v>1.785596448950052E-3</v>
      </c>
    </row>
    <row r="20" spans="1:13">
      <c r="A20" s="32" t="s">
        <v>17</v>
      </c>
      <c r="B20" s="63">
        <v>38</v>
      </c>
      <c r="C20" s="50">
        <v>25</v>
      </c>
      <c r="D20" s="50">
        <v>15</v>
      </c>
      <c r="E20" s="19">
        <v>1</v>
      </c>
      <c r="F20" s="20">
        <v>27</v>
      </c>
      <c r="G20" s="19">
        <v>18</v>
      </c>
      <c r="H20" s="42">
        <v>0.1139</v>
      </c>
      <c r="I20" s="14">
        <f t="shared" si="0"/>
        <v>0.12756743380351399</v>
      </c>
      <c r="J20" s="13"/>
      <c r="K20" s="55"/>
      <c r="L20" s="54"/>
      <c r="M20" s="54"/>
    </row>
    <row r="21" spans="1:13">
      <c r="A21" s="32" t="s">
        <v>17</v>
      </c>
      <c r="B21" s="63">
        <v>39</v>
      </c>
      <c r="C21" s="50">
        <v>25</v>
      </c>
      <c r="D21" s="50">
        <v>15</v>
      </c>
      <c r="E21" s="19">
        <v>1</v>
      </c>
      <c r="F21" s="20">
        <v>27</v>
      </c>
      <c r="G21" s="19">
        <v>18</v>
      </c>
      <c r="H21" s="42">
        <v>0.122</v>
      </c>
      <c r="I21" s="12">
        <f t="shared" si="0"/>
        <v>0.13758970551843602</v>
      </c>
      <c r="J21" s="13"/>
      <c r="K21" s="55"/>
      <c r="L21" s="54"/>
      <c r="M21" s="54"/>
    </row>
    <row r="22" spans="1:13" s="51" customFormat="1">
      <c r="A22" s="51" t="s">
        <v>17</v>
      </c>
      <c r="B22" s="51">
        <v>55</v>
      </c>
      <c r="C22" s="53">
        <v>25</v>
      </c>
      <c r="D22" s="53">
        <v>21</v>
      </c>
      <c r="E22" s="53">
        <v>1</v>
      </c>
      <c r="F22" s="53">
        <v>29</v>
      </c>
      <c r="G22" s="53">
        <v>18</v>
      </c>
      <c r="H22" s="51">
        <v>0.1255</v>
      </c>
      <c r="I22" s="14">
        <f t="shared" si="0"/>
        <v>0.14192031675327887</v>
      </c>
      <c r="J22" s="13">
        <f>AVERAGE(I22:I24)</f>
        <v>0.14266270725068053</v>
      </c>
      <c r="K22" s="72">
        <f>STDEV(I22:I24)</f>
        <v>8.1136334128404145E-4</v>
      </c>
      <c r="L22" s="54">
        <f>100*K22/J22</f>
        <v>0.568728406266923</v>
      </c>
      <c r="M22" s="54">
        <f>K22/3</f>
        <v>2.704544470946805E-4</v>
      </c>
    </row>
    <row r="23" spans="1:13" s="51" customFormat="1">
      <c r="A23" s="51" t="s">
        <v>17</v>
      </c>
      <c r="B23" s="51">
        <v>56</v>
      </c>
      <c r="C23" s="53">
        <v>25</v>
      </c>
      <c r="D23" s="53">
        <v>21</v>
      </c>
      <c r="E23" s="53">
        <v>1</v>
      </c>
      <c r="F23" s="53">
        <v>29</v>
      </c>
      <c r="G23" s="53">
        <v>18</v>
      </c>
      <c r="H23" s="51">
        <v>0.126</v>
      </c>
      <c r="I23" s="14">
        <f t="shared" si="0"/>
        <v>0.14253897550111358</v>
      </c>
      <c r="J23" s="11"/>
      <c r="K23" s="56"/>
      <c r="L23" s="54"/>
      <c r="M23" s="54"/>
    </row>
    <row r="24" spans="1:13" s="25" customFormat="1">
      <c r="A24" s="32" t="s">
        <v>17</v>
      </c>
      <c r="B24" s="63">
        <v>57</v>
      </c>
      <c r="C24" s="50">
        <v>25</v>
      </c>
      <c r="D24" s="53">
        <v>21</v>
      </c>
      <c r="E24" s="19">
        <v>1</v>
      </c>
      <c r="F24" s="19">
        <v>29</v>
      </c>
      <c r="G24" s="19">
        <v>18</v>
      </c>
      <c r="H24" s="42">
        <v>0.1268</v>
      </c>
      <c r="I24" s="14">
        <f t="shared" si="0"/>
        <v>0.14352882949764909</v>
      </c>
      <c r="J24" s="13"/>
      <c r="K24" s="68"/>
      <c r="L24" s="54"/>
      <c r="M24" s="54"/>
    </row>
    <row r="25" spans="1:13" s="25" customFormat="1">
      <c r="A25" s="32" t="s">
        <v>17</v>
      </c>
      <c r="B25" s="63">
        <v>64</v>
      </c>
      <c r="C25" s="50">
        <v>25</v>
      </c>
      <c r="D25" s="50">
        <v>24</v>
      </c>
      <c r="E25" s="19">
        <v>1</v>
      </c>
      <c r="F25" s="19">
        <v>30</v>
      </c>
      <c r="G25" s="19">
        <v>18</v>
      </c>
      <c r="H25" s="42">
        <v>0.12659999999999999</v>
      </c>
      <c r="I25" s="14">
        <f t="shared" si="0"/>
        <v>0.14328136599851521</v>
      </c>
      <c r="J25" s="13">
        <f>AVERAGE(I25:I27)</f>
        <v>0.14563226924028705</v>
      </c>
      <c r="K25" s="72">
        <f>STDEV(I25:I27)</f>
        <v>2.059306728174227E-3</v>
      </c>
      <c r="L25" s="54">
        <f>100*K25/J25</f>
        <v>1.414045622523713</v>
      </c>
      <c r="M25" s="54">
        <f>K25/3</f>
        <v>6.8643557605807569E-4</v>
      </c>
    </row>
    <row r="26" spans="1:13" s="25" customFormat="1">
      <c r="A26" s="32" t="s">
        <v>17</v>
      </c>
      <c r="B26" s="63">
        <v>65</v>
      </c>
      <c r="C26" s="50">
        <v>25</v>
      </c>
      <c r="D26" s="50">
        <v>24</v>
      </c>
      <c r="E26" s="19">
        <v>1</v>
      </c>
      <c r="F26" s="19">
        <v>30</v>
      </c>
      <c r="G26" s="19">
        <v>18</v>
      </c>
      <c r="H26" s="42">
        <v>0.12970000000000001</v>
      </c>
      <c r="I26" s="14">
        <f t="shared" si="0"/>
        <v>0.14711705023509034</v>
      </c>
      <c r="J26" s="13"/>
      <c r="K26" s="55"/>
      <c r="L26" s="54"/>
      <c r="M26" s="54"/>
    </row>
    <row r="27" spans="1:13" s="25" customFormat="1">
      <c r="A27" s="32" t="s">
        <v>17</v>
      </c>
      <c r="B27" s="63">
        <v>66</v>
      </c>
      <c r="C27" s="50">
        <v>25</v>
      </c>
      <c r="D27" s="50">
        <v>24</v>
      </c>
      <c r="E27" s="19">
        <v>1</v>
      </c>
      <c r="F27" s="19">
        <v>30</v>
      </c>
      <c r="G27" s="19">
        <v>18</v>
      </c>
      <c r="H27" s="42">
        <v>0.12920000000000001</v>
      </c>
      <c r="I27" s="14">
        <f t="shared" si="0"/>
        <v>0.14649839148725563</v>
      </c>
      <c r="J27" s="13"/>
      <c r="K27" s="55"/>
      <c r="L27" s="54"/>
      <c r="M27" s="54"/>
    </row>
    <row r="28" spans="1:13" s="25" customFormat="1">
      <c r="A28" s="32" t="s">
        <v>17</v>
      </c>
      <c r="B28" s="63">
        <v>73</v>
      </c>
      <c r="C28" s="50">
        <v>25</v>
      </c>
      <c r="D28" s="50">
        <v>27</v>
      </c>
      <c r="E28" s="19">
        <v>1</v>
      </c>
      <c r="F28" s="19">
        <v>31</v>
      </c>
      <c r="G28" s="19">
        <v>18</v>
      </c>
      <c r="H28" s="41">
        <v>0.13589999999999999</v>
      </c>
      <c r="I28" s="14">
        <f t="shared" si="0"/>
        <v>0.1547884187082405</v>
      </c>
      <c r="J28" s="13">
        <f>AVERAGE(I28:I30)</f>
        <v>0.15190134455167861</v>
      </c>
      <c r="K28" s="55">
        <f>STDEV(I28:I30)</f>
        <v>4.1727756726678607E-3</v>
      </c>
      <c r="L28" s="54">
        <f>100*K28/J28</f>
        <v>2.747030110222779</v>
      </c>
      <c r="M28" s="54">
        <f>K28/3</f>
        <v>1.3909252242226202E-3</v>
      </c>
    </row>
    <row r="29" spans="1:13" s="25" customFormat="1">
      <c r="A29" s="32" t="s">
        <v>17</v>
      </c>
      <c r="B29" s="63">
        <v>74</v>
      </c>
      <c r="C29" s="50">
        <v>25</v>
      </c>
      <c r="D29" s="50">
        <v>27</v>
      </c>
      <c r="E29" s="19">
        <v>1</v>
      </c>
      <c r="F29" s="19">
        <v>31</v>
      </c>
      <c r="G29" s="19">
        <v>18</v>
      </c>
      <c r="H29" s="41">
        <v>0.1351</v>
      </c>
      <c r="I29" s="14">
        <f t="shared" si="0"/>
        <v>0.153798564711705</v>
      </c>
      <c r="J29" s="13"/>
      <c r="K29" s="55"/>
      <c r="L29" s="54"/>
      <c r="M29" s="54"/>
    </row>
    <row r="30" spans="1:13" s="25" customFormat="1">
      <c r="A30" s="32" t="s">
        <v>17</v>
      </c>
      <c r="B30" s="63">
        <v>75</v>
      </c>
      <c r="C30" s="50">
        <v>25</v>
      </c>
      <c r="D30" s="50">
        <v>27</v>
      </c>
      <c r="E30" s="19">
        <v>1</v>
      </c>
      <c r="F30" s="19">
        <v>31</v>
      </c>
      <c r="G30" s="19">
        <v>18</v>
      </c>
      <c r="H30" s="41">
        <v>0.12970000000000001</v>
      </c>
      <c r="I30" s="14">
        <f t="shared" si="0"/>
        <v>0.14711705023509034</v>
      </c>
      <c r="J30" s="13"/>
      <c r="K30" s="55"/>
      <c r="L30" s="54"/>
      <c r="M30" s="54"/>
    </row>
    <row r="31" spans="1:13" s="25" customFormat="1">
      <c r="A31" s="32" t="s">
        <v>17</v>
      </c>
      <c r="B31" s="63">
        <v>82</v>
      </c>
      <c r="C31" s="50">
        <v>25</v>
      </c>
      <c r="D31" s="50">
        <v>30</v>
      </c>
      <c r="E31" s="19">
        <v>1</v>
      </c>
      <c r="F31" s="19">
        <v>32</v>
      </c>
      <c r="G31" s="19">
        <v>18</v>
      </c>
      <c r="H31" s="41">
        <v>0.12620000000000001</v>
      </c>
      <c r="I31" s="14">
        <f t="shared" si="0"/>
        <v>0.14278643900024746</v>
      </c>
      <c r="J31" s="13">
        <f>AVERAGE(I31:I33)</f>
        <v>0.14790068464901426</v>
      </c>
      <c r="K31" s="55">
        <f>STDEV(I31:I33)</f>
        <v>4.9031714397787182E-3</v>
      </c>
      <c r="L31" s="54">
        <f>100*K31/J31</f>
        <v>3.315178324843135</v>
      </c>
      <c r="M31" s="54">
        <f>K31/3</f>
        <v>1.6343904799262395E-3</v>
      </c>
    </row>
    <row r="32" spans="1:13" s="25" customFormat="1">
      <c r="A32" s="32" t="s">
        <v>17</v>
      </c>
      <c r="B32" s="63">
        <v>83</v>
      </c>
      <c r="C32" s="50">
        <v>25</v>
      </c>
      <c r="D32" s="50">
        <v>30</v>
      </c>
      <c r="E32" s="19">
        <v>1</v>
      </c>
      <c r="F32" s="19">
        <v>32</v>
      </c>
      <c r="G32" s="19">
        <v>18</v>
      </c>
      <c r="H32" s="41">
        <v>0.13070000000000001</v>
      </c>
      <c r="I32" s="14">
        <f t="shared" si="0"/>
        <v>0.14835436773075972</v>
      </c>
      <c r="J32" s="13"/>
      <c r="K32" s="55"/>
      <c r="L32" s="54"/>
      <c r="M32" s="54"/>
    </row>
    <row r="33" spans="1:13" s="25" customFormat="1">
      <c r="A33" s="32" t="s">
        <v>17</v>
      </c>
      <c r="B33" s="63">
        <v>84</v>
      </c>
      <c r="C33" s="50">
        <v>25</v>
      </c>
      <c r="D33" s="50">
        <v>30</v>
      </c>
      <c r="E33" s="19">
        <v>1</v>
      </c>
      <c r="F33" s="19">
        <v>32</v>
      </c>
      <c r="G33" s="19">
        <v>18</v>
      </c>
      <c r="H33" s="41">
        <v>0.1341</v>
      </c>
      <c r="I33" s="14">
        <f t="shared" si="0"/>
        <v>0.15256124721603562</v>
      </c>
      <c r="J33" s="13"/>
      <c r="K33" s="55"/>
      <c r="L33" s="54"/>
      <c r="M33" s="54"/>
    </row>
    <row r="34" spans="1:13" s="25" customFormat="1">
      <c r="A34" s="32" t="s">
        <v>17</v>
      </c>
      <c r="B34" s="63">
        <v>91</v>
      </c>
      <c r="C34" s="50">
        <v>25</v>
      </c>
      <c r="D34" s="50">
        <v>33</v>
      </c>
      <c r="E34" s="19">
        <v>1</v>
      </c>
      <c r="F34" s="27">
        <v>33</v>
      </c>
      <c r="G34" s="19">
        <v>18</v>
      </c>
      <c r="H34" s="41">
        <v>0.1308</v>
      </c>
      <c r="I34" s="14">
        <f t="shared" si="0"/>
        <v>0.14847809948032664</v>
      </c>
      <c r="J34" s="13">
        <f>AVERAGE(I34:I35)</f>
        <v>0.14785944073249196</v>
      </c>
      <c r="K34" s="55">
        <f>STDEV(I34:I35)</f>
        <v>8.7491559166505818E-4</v>
      </c>
      <c r="L34" s="54">
        <f>100*K34/J34</f>
        <v>0.59172115580225937</v>
      </c>
      <c r="M34" s="54">
        <f>K34/3</f>
        <v>2.9163853055501939E-4</v>
      </c>
    </row>
    <row r="35" spans="1:13" s="25" customFormat="1">
      <c r="A35" s="32" t="s">
        <v>17</v>
      </c>
      <c r="B35" s="63">
        <v>92</v>
      </c>
      <c r="C35" s="50">
        <v>25</v>
      </c>
      <c r="D35" s="50">
        <v>33</v>
      </c>
      <c r="E35" s="19">
        <v>1</v>
      </c>
      <c r="F35" s="27">
        <v>33</v>
      </c>
      <c r="G35" s="19">
        <v>18</v>
      </c>
      <c r="H35" s="41">
        <v>0.1298</v>
      </c>
      <c r="I35" s="14">
        <f t="shared" si="0"/>
        <v>0.14724078198465726</v>
      </c>
      <c r="J35" s="13"/>
      <c r="K35" s="55"/>
      <c r="L35" s="54"/>
      <c r="M35" s="66"/>
    </row>
    <row r="36" spans="1:13" s="25" customFormat="1">
      <c r="A36" s="32" t="s">
        <v>17</v>
      </c>
      <c r="B36" s="63">
        <v>93</v>
      </c>
      <c r="C36" s="50">
        <v>25</v>
      </c>
      <c r="D36" s="50">
        <v>33</v>
      </c>
      <c r="E36" s="19">
        <v>1</v>
      </c>
      <c r="F36" s="27">
        <v>33</v>
      </c>
      <c r="G36" s="19">
        <v>18</v>
      </c>
      <c r="H36" s="41">
        <v>0.13489999999999999</v>
      </c>
      <c r="I36" s="12">
        <f t="shared" si="0"/>
        <v>0.15355110121257112</v>
      </c>
      <c r="J36" s="13"/>
      <c r="K36" s="55"/>
      <c r="L36" s="54"/>
      <c r="M36" s="66"/>
    </row>
    <row r="37" spans="1:13" s="25" customFormat="1">
      <c r="A37" s="32" t="s">
        <v>17</v>
      </c>
      <c r="B37" s="63">
        <v>100</v>
      </c>
      <c r="C37" s="50">
        <v>25</v>
      </c>
      <c r="D37" s="50">
        <v>36</v>
      </c>
      <c r="E37" s="19">
        <v>1</v>
      </c>
      <c r="F37" s="19">
        <v>34</v>
      </c>
      <c r="G37" s="19">
        <v>18</v>
      </c>
      <c r="H37" s="41">
        <v>0.1305</v>
      </c>
      <c r="I37" s="14">
        <f t="shared" si="0"/>
        <v>0.14810690423162584</v>
      </c>
      <c r="J37" s="13">
        <f>AVERAGE(I37,I39)</f>
        <v>0.14878742885424401</v>
      </c>
      <c r="K37" s="55">
        <f>STDEV(I37,I39)</f>
        <v>9.6240715083077092E-4</v>
      </c>
      <c r="L37" s="54">
        <f>100*K37/J37</f>
        <v>0.6468336459887144</v>
      </c>
      <c r="M37" s="54">
        <f>K37/3</f>
        <v>3.2080238361025697E-4</v>
      </c>
    </row>
    <row r="38" spans="1:13" s="25" customFormat="1">
      <c r="A38" s="32" t="s">
        <v>17</v>
      </c>
      <c r="B38" s="63">
        <v>101</v>
      </c>
      <c r="C38" s="50">
        <v>25</v>
      </c>
      <c r="D38" s="50">
        <v>36</v>
      </c>
      <c r="E38" s="19">
        <v>1</v>
      </c>
      <c r="F38" s="19">
        <v>34</v>
      </c>
      <c r="G38" s="19">
        <v>18</v>
      </c>
      <c r="H38" s="41">
        <v>0.16339999999999999</v>
      </c>
      <c r="I38" s="12">
        <f t="shared" si="0"/>
        <v>0.1888146498391487</v>
      </c>
      <c r="J38" s="13"/>
      <c r="K38" s="55"/>
      <c r="L38" s="54"/>
      <c r="M38" s="54"/>
    </row>
    <row r="39" spans="1:13" s="25" customFormat="1">
      <c r="A39" s="32" t="s">
        <v>17</v>
      </c>
      <c r="B39" s="63">
        <v>102</v>
      </c>
      <c r="C39" s="50">
        <v>25</v>
      </c>
      <c r="D39" s="50">
        <v>36</v>
      </c>
      <c r="E39" s="19">
        <v>1</v>
      </c>
      <c r="F39" s="19">
        <v>34</v>
      </c>
      <c r="G39" s="19">
        <v>18</v>
      </c>
      <c r="H39" s="41">
        <v>0.13159999999999999</v>
      </c>
      <c r="I39" s="14">
        <f t="shared" si="0"/>
        <v>0.14946795347686215</v>
      </c>
      <c r="J39" s="13"/>
      <c r="K39" s="55"/>
      <c r="L39" s="54"/>
      <c r="M39" s="54"/>
    </row>
    <row r="40" spans="1:13" s="25" customFormat="1">
      <c r="A40" s="32" t="s">
        <v>17</v>
      </c>
      <c r="B40" s="63">
        <v>7</v>
      </c>
      <c r="C40" s="50">
        <v>250</v>
      </c>
      <c r="D40" s="50">
        <v>3</v>
      </c>
      <c r="E40" s="19">
        <v>1</v>
      </c>
      <c r="F40" s="19">
        <v>23</v>
      </c>
      <c r="G40" s="19">
        <v>3</v>
      </c>
      <c r="H40" s="41">
        <v>5.16E-2</v>
      </c>
      <c r="I40" s="14">
        <f>(H40-$C$6)/$C$5</f>
        <v>0.5364025695931478</v>
      </c>
      <c r="J40" s="13">
        <f>AVERAGE(I40:I42)</f>
        <v>0.52105638829407563</v>
      </c>
      <c r="K40" s="55">
        <f>STDEV(I40:I42)</f>
        <v>1.3300960138180077E-2</v>
      </c>
      <c r="L40" s="54">
        <f>100*K40/J40</f>
        <v>2.5526911169301769</v>
      </c>
      <c r="M40" s="54">
        <f>K40/3</f>
        <v>4.4336533793933588E-3</v>
      </c>
    </row>
    <row r="41" spans="1:13" s="25" customFormat="1">
      <c r="A41" s="32" t="s">
        <v>17</v>
      </c>
      <c r="B41" s="63">
        <v>8</v>
      </c>
      <c r="C41" s="50">
        <v>250</v>
      </c>
      <c r="D41" s="50">
        <v>3</v>
      </c>
      <c r="E41" s="19">
        <v>1</v>
      </c>
      <c r="F41" s="19">
        <v>23</v>
      </c>
      <c r="G41" s="19">
        <v>3</v>
      </c>
      <c r="H41" s="41">
        <v>4.9399999999999999E-2</v>
      </c>
      <c r="I41" s="14">
        <f t="shared" ref="I41:I63" si="1">(H41-$C$6)/$C$5</f>
        <v>0.51284796573875802</v>
      </c>
      <c r="J41" s="13"/>
      <c r="K41" s="68"/>
      <c r="L41" s="54"/>
      <c r="M41" s="54"/>
    </row>
    <row r="42" spans="1:13" s="25" customFormat="1">
      <c r="A42" s="32" t="s">
        <v>17</v>
      </c>
      <c r="B42" s="63">
        <v>9</v>
      </c>
      <c r="C42" s="50">
        <v>250</v>
      </c>
      <c r="D42" s="50">
        <v>3</v>
      </c>
      <c r="E42" s="19">
        <v>1</v>
      </c>
      <c r="F42" s="19">
        <v>23</v>
      </c>
      <c r="G42" s="19">
        <v>3</v>
      </c>
      <c r="H42" s="41">
        <v>4.9500000000000002E-2</v>
      </c>
      <c r="I42" s="14">
        <f t="shared" si="1"/>
        <v>0.51391862955032119</v>
      </c>
      <c r="J42" s="13"/>
      <c r="K42" s="68"/>
      <c r="L42" s="54"/>
      <c r="M42" s="54"/>
    </row>
    <row r="43" spans="1:13" s="25" customFormat="1">
      <c r="A43" s="32" t="s">
        <v>17</v>
      </c>
      <c r="B43" s="63">
        <v>16</v>
      </c>
      <c r="C43" s="50">
        <v>250</v>
      </c>
      <c r="D43" s="50">
        <v>6</v>
      </c>
      <c r="E43" s="19">
        <v>1</v>
      </c>
      <c r="F43" s="19">
        <v>24</v>
      </c>
      <c r="G43" s="19">
        <v>3</v>
      </c>
      <c r="H43" s="41">
        <v>5.2200000000000003E-2</v>
      </c>
      <c r="I43" s="14">
        <f t="shared" si="1"/>
        <v>0.54282655246252676</v>
      </c>
      <c r="J43" s="13">
        <f>AVERAGE(I43:I45)</f>
        <v>0.55888650963597442</v>
      </c>
      <c r="K43" s="55">
        <f>STDEV(I43:I45)</f>
        <v>1.4000746071326372E-2</v>
      </c>
      <c r="L43" s="54">
        <f>100*K43/J43</f>
        <v>2.5051143353675918</v>
      </c>
      <c r="M43" s="54">
        <f>K43/3</f>
        <v>4.6669153571087902E-3</v>
      </c>
    </row>
    <row r="44" spans="1:13" s="25" customFormat="1">
      <c r="A44" s="32" t="s">
        <v>17</v>
      </c>
      <c r="B44" s="63">
        <v>17</v>
      </c>
      <c r="C44" s="50">
        <v>250</v>
      </c>
      <c r="D44" s="50">
        <v>6</v>
      </c>
      <c r="E44" s="19">
        <v>1</v>
      </c>
      <c r="F44" s="19">
        <v>24</v>
      </c>
      <c r="G44" s="19">
        <v>3</v>
      </c>
      <c r="H44" s="41">
        <v>5.4300000000000001E-2</v>
      </c>
      <c r="I44" s="14">
        <f t="shared" si="1"/>
        <v>0.56531049250535337</v>
      </c>
      <c r="J44" s="13"/>
      <c r="K44" s="55"/>
      <c r="L44" s="54"/>
      <c r="M44" s="54"/>
    </row>
    <row r="45" spans="1:13" s="25" customFormat="1">
      <c r="A45" s="32" t="s">
        <v>17</v>
      </c>
      <c r="B45" s="63">
        <v>18</v>
      </c>
      <c r="C45" s="50">
        <v>250</v>
      </c>
      <c r="D45" s="50">
        <v>6</v>
      </c>
      <c r="E45" s="19">
        <v>1</v>
      </c>
      <c r="F45" s="19">
        <v>24</v>
      </c>
      <c r="G45" s="19">
        <v>3</v>
      </c>
      <c r="H45" s="45">
        <v>5.4600000000000003E-2</v>
      </c>
      <c r="I45" s="14">
        <f t="shared" si="1"/>
        <v>0.5685224839400429</v>
      </c>
      <c r="J45" s="13"/>
      <c r="K45" s="55"/>
      <c r="L45" s="54"/>
      <c r="M45" s="54"/>
    </row>
    <row r="46" spans="1:13" s="25" customFormat="1">
      <c r="A46" s="32" t="s">
        <v>17</v>
      </c>
      <c r="B46" s="63">
        <v>25</v>
      </c>
      <c r="C46" s="50">
        <v>250</v>
      </c>
      <c r="D46" s="50">
        <v>9</v>
      </c>
      <c r="E46" s="19">
        <v>1</v>
      </c>
      <c r="F46" s="20">
        <v>25</v>
      </c>
      <c r="G46" s="19">
        <v>3</v>
      </c>
      <c r="H46" s="42">
        <v>5.33E-2</v>
      </c>
      <c r="I46" s="14">
        <f t="shared" si="1"/>
        <v>0.5546038543897216</v>
      </c>
      <c r="J46" s="13">
        <f>AVERAGE(I46:I48)</f>
        <v>0.55424696645253391</v>
      </c>
      <c r="K46" s="55">
        <f>STDEV(I46:I48)</f>
        <v>5.8967564746140047E-3</v>
      </c>
      <c r="L46" s="54">
        <f>100*K46/J46</f>
        <v>1.0639221920069826</v>
      </c>
      <c r="M46" s="54">
        <f>K46/3</f>
        <v>1.9655854915380014E-3</v>
      </c>
    </row>
    <row r="47" spans="1:13" s="25" customFormat="1">
      <c r="A47" s="32" t="s">
        <v>17</v>
      </c>
      <c r="B47" s="63">
        <v>26</v>
      </c>
      <c r="C47" s="50">
        <v>250</v>
      </c>
      <c r="D47" s="50">
        <v>9</v>
      </c>
      <c r="E47" s="19">
        <v>1</v>
      </c>
      <c r="F47" s="20">
        <v>25</v>
      </c>
      <c r="G47" s="19">
        <v>3</v>
      </c>
      <c r="H47" s="42">
        <v>5.3800000000000001E-2</v>
      </c>
      <c r="I47" s="14">
        <f t="shared" si="1"/>
        <v>0.55995717344753748</v>
      </c>
      <c r="J47" s="13"/>
      <c r="K47" s="55"/>
      <c r="L47" s="54"/>
      <c r="M47" s="54"/>
    </row>
    <row r="48" spans="1:13" s="25" customFormat="1">
      <c r="A48" s="32" t="s">
        <v>17</v>
      </c>
      <c r="B48" s="63">
        <v>27</v>
      </c>
      <c r="C48" s="50">
        <v>250</v>
      </c>
      <c r="D48" s="50">
        <v>9</v>
      </c>
      <c r="E48" s="19">
        <v>1</v>
      </c>
      <c r="F48" s="20">
        <v>25</v>
      </c>
      <c r="G48" s="19">
        <v>3</v>
      </c>
      <c r="H48" s="42">
        <v>5.2699999999999997E-2</v>
      </c>
      <c r="I48" s="14">
        <f t="shared" si="1"/>
        <v>0.54817987152034253</v>
      </c>
      <c r="J48" s="13"/>
      <c r="K48" s="55"/>
      <c r="L48" s="54"/>
      <c r="M48" s="54"/>
    </row>
    <row r="49" spans="1:30" s="25" customFormat="1">
      <c r="A49" s="32" t="s">
        <v>17</v>
      </c>
      <c r="B49" s="63">
        <v>34</v>
      </c>
      <c r="C49" s="50">
        <v>250</v>
      </c>
      <c r="D49" s="50">
        <v>12</v>
      </c>
      <c r="E49" s="19">
        <v>1</v>
      </c>
      <c r="F49" s="20">
        <v>26</v>
      </c>
      <c r="G49" s="19">
        <v>3</v>
      </c>
      <c r="H49" s="42">
        <v>3.9699999999999999E-2</v>
      </c>
      <c r="I49" s="12">
        <f t="shared" si="1"/>
        <v>0.4089935760171306</v>
      </c>
      <c r="J49" s="13">
        <f>AVERAGE(I50:I51)</f>
        <v>0.42933618843683086</v>
      </c>
      <c r="K49" s="55">
        <f>STDEV(I50:I51)</f>
        <v>1.2113178264435708E-2</v>
      </c>
      <c r="L49" s="54">
        <f>100*K49/J49</f>
        <v>2.8213736905194393</v>
      </c>
      <c r="M49" s="54">
        <f>K49/3</f>
        <v>4.0377260881452361E-3</v>
      </c>
    </row>
    <row r="50" spans="1:30" s="25" customFormat="1">
      <c r="A50" s="32" t="s">
        <v>17</v>
      </c>
      <c r="B50" s="63">
        <v>35</v>
      </c>
      <c r="C50" s="50">
        <v>250</v>
      </c>
      <c r="D50" s="50">
        <v>12</v>
      </c>
      <c r="E50" s="19">
        <v>1</v>
      </c>
      <c r="F50" s="20">
        <v>26</v>
      </c>
      <c r="G50" s="19">
        <v>3</v>
      </c>
      <c r="H50" s="42">
        <v>4.0800000000000003E-2</v>
      </c>
      <c r="I50" s="14">
        <f t="shared" si="1"/>
        <v>0.42077087794432549</v>
      </c>
      <c r="J50" s="13"/>
      <c r="K50" s="55"/>
      <c r="L50" s="54"/>
      <c r="M50" s="54"/>
    </row>
    <row r="51" spans="1:30" s="25" customFormat="1">
      <c r="A51" s="32" t="s">
        <v>17</v>
      </c>
      <c r="B51" s="63">
        <v>36</v>
      </c>
      <c r="C51" s="50">
        <v>250</v>
      </c>
      <c r="D51" s="50">
        <v>12</v>
      </c>
      <c r="E51" s="19">
        <v>1</v>
      </c>
      <c r="F51" s="20">
        <v>26</v>
      </c>
      <c r="G51" s="19">
        <v>3</v>
      </c>
      <c r="H51" s="42">
        <v>4.24E-2</v>
      </c>
      <c r="I51" s="14">
        <f t="shared" si="1"/>
        <v>0.43790149892933616</v>
      </c>
      <c r="J51" s="13"/>
      <c r="K51" s="55"/>
      <c r="L51" s="54"/>
      <c r="M51" s="54"/>
    </row>
    <row r="52" spans="1:30" s="25" customFormat="1">
      <c r="A52" s="32" t="s">
        <v>17</v>
      </c>
      <c r="B52" s="63">
        <v>43</v>
      </c>
      <c r="C52" s="50">
        <v>250</v>
      </c>
      <c r="D52" s="50">
        <v>15</v>
      </c>
      <c r="E52" s="19">
        <v>1</v>
      </c>
      <c r="F52" s="20">
        <v>27</v>
      </c>
      <c r="G52" s="19">
        <v>3</v>
      </c>
      <c r="H52" s="42">
        <v>4.4200000000000003E-2</v>
      </c>
      <c r="I52" s="14">
        <f t="shared" si="1"/>
        <v>0.45717344753747324</v>
      </c>
      <c r="J52" s="13">
        <f>AVERAGE(I52:I54)</f>
        <v>0.46288365453247682</v>
      </c>
      <c r="K52" s="72">
        <v>0.01</v>
      </c>
      <c r="L52" s="54">
        <f>100*K52/J52</f>
        <v>2.1603700848111025</v>
      </c>
      <c r="M52" s="54">
        <f>K52/3</f>
        <v>3.3333333333333335E-3</v>
      </c>
    </row>
    <row r="53" spans="1:30">
      <c r="A53" s="32" t="s">
        <v>17</v>
      </c>
      <c r="B53" s="63">
        <v>44</v>
      </c>
      <c r="C53" s="50">
        <v>250</v>
      </c>
      <c r="D53" s="50">
        <v>15</v>
      </c>
      <c r="E53" s="19">
        <v>1</v>
      </c>
      <c r="F53" s="20">
        <v>27</v>
      </c>
      <c r="G53" s="19">
        <v>3</v>
      </c>
      <c r="H53" s="42">
        <v>4.65E-2</v>
      </c>
      <c r="I53" s="14">
        <f t="shared" si="1"/>
        <v>0.4817987152034261</v>
      </c>
      <c r="J53" s="13"/>
      <c r="K53" s="55"/>
      <c r="L53" s="54"/>
      <c r="M53" s="54"/>
    </row>
    <row r="54" spans="1:30">
      <c r="A54" s="32" t="s">
        <v>17</v>
      </c>
      <c r="B54" s="63">
        <v>45</v>
      </c>
      <c r="C54" s="50">
        <v>250</v>
      </c>
      <c r="D54" s="50">
        <v>15</v>
      </c>
      <c r="E54" s="19">
        <v>1</v>
      </c>
      <c r="F54" s="20">
        <v>27</v>
      </c>
      <c r="G54" s="19">
        <v>3</v>
      </c>
      <c r="H54" s="42">
        <v>4.3499999999999997E-2</v>
      </c>
      <c r="I54" s="14">
        <f t="shared" si="1"/>
        <v>0.449678800856531</v>
      </c>
      <c r="J54" s="13"/>
      <c r="K54" s="55"/>
      <c r="L54" s="54"/>
      <c r="M54" s="54"/>
    </row>
    <row r="55" spans="1:30">
      <c r="A55" s="32" t="s">
        <v>17</v>
      </c>
      <c r="B55" s="63">
        <v>52</v>
      </c>
      <c r="C55" s="50">
        <v>250</v>
      </c>
      <c r="D55" s="19">
        <v>18</v>
      </c>
      <c r="E55" s="19">
        <v>1</v>
      </c>
      <c r="F55" s="20">
        <v>28</v>
      </c>
      <c r="G55" s="19">
        <v>3</v>
      </c>
      <c r="H55" s="41">
        <v>4.7899999999999998E-2</v>
      </c>
      <c r="I55" s="14">
        <f t="shared" si="1"/>
        <v>0.49678800856531047</v>
      </c>
      <c r="J55" s="13">
        <f>AVERAGE(I55:I57)</f>
        <v>0.50927908636688091</v>
      </c>
      <c r="K55" s="72">
        <v>0.01</v>
      </c>
      <c r="L55" s="54">
        <f>100*K55/J55</f>
        <v>1.9635599159074979</v>
      </c>
      <c r="M55" s="54">
        <f>K55/3</f>
        <v>3.3333333333333335E-3</v>
      </c>
    </row>
    <row r="56" spans="1:30">
      <c r="A56" s="32" t="s">
        <v>17</v>
      </c>
      <c r="B56" s="63">
        <v>53</v>
      </c>
      <c r="C56" s="50">
        <v>250</v>
      </c>
      <c r="D56" s="19">
        <v>18</v>
      </c>
      <c r="E56" s="19">
        <v>1</v>
      </c>
      <c r="F56" s="20">
        <v>28</v>
      </c>
      <c r="G56" s="19">
        <v>3</v>
      </c>
      <c r="H56" s="41">
        <v>4.9099999999999998E-2</v>
      </c>
      <c r="I56" s="14">
        <f t="shared" si="1"/>
        <v>0.50963597430406848</v>
      </c>
      <c r="J56" s="13"/>
      <c r="K56" s="55"/>
      <c r="L56" s="54"/>
      <c r="M56" s="54"/>
    </row>
    <row r="57" spans="1:30">
      <c r="A57" s="32" t="s">
        <v>17</v>
      </c>
      <c r="B57" s="63">
        <v>54</v>
      </c>
      <c r="C57" s="50">
        <v>250</v>
      </c>
      <c r="D57" s="19">
        <v>18</v>
      </c>
      <c r="E57" s="19">
        <v>1</v>
      </c>
      <c r="F57" s="20">
        <v>28</v>
      </c>
      <c r="G57" s="19">
        <v>3</v>
      </c>
      <c r="H57" s="41">
        <v>5.0200000000000002E-2</v>
      </c>
      <c r="I57" s="14">
        <f t="shared" si="1"/>
        <v>0.52141327623126343</v>
      </c>
      <c r="J57" s="13"/>
      <c r="K57" s="55"/>
      <c r="L57" s="54"/>
      <c r="M57" s="54"/>
    </row>
    <row r="58" spans="1:30">
      <c r="A58" s="32" t="s">
        <v>17</v>
      </c>
      <c r="B58" s="63">
        <v>61</v>
      </c>
      <c r="C58" s="50">
        <v>250</v>
      </c>
      <c r="D58" s="53">
        <v>21</v>
      </c>
      <c r="E58" s="19">
        <v>1</v>
      </c>
      <c r="F58" s="19">
        <v>29</v>
      </c>
      <c r="G58" s="19">
        <v>3</v>
      </c>
      <c r="H58" s="42">
        <v>4.7899999999999998E-2</v>
      </c>
      <c r="I58" s="14">
        <f t="shared" si="1"/>
        <v>0.49678800856531047</v>
      </c>
      <c r="J58" s="13">
        <f>AVERAGE(I58:I60)</f>
        <v>0.49714489650249821</v>
      </c>
      <c r="K58" s="72">
        <v>0.01</v>
      </c>
      <c r="L58" s="54">
        <f>100*K58/J58</f>
        <v>2.0114860014357503</v>
      </c>
      <c r="M58" s="54">
        <f>K58/3</f>
        <v>3.3333333333333335E-3</v>
      </c>
    </row>
    <row r="59" spans="1:30">
      <c r="A59" s="32" t="s">
        <v>17</v>
      </c>
      <c r="B59" s="63">
        <v>62</v>
      </c>
      <c r="C59" s="50">
        <v>250</v>
      </c>
      <c r="D59" s="53">
        <v>21</v>
      </c>
      <c r="E59" s="19">
        <v>1</v>
      </c>
      <c r="F59" s="19">
        <v>29</v>
      </c>
      <c r="G59" s="19">
        <v>3</v>
      </c>
      <c r="H59" s="42">
        <v>4.7300000000000002E-2</v>
      </c>
      <c r="I59" s="14">
        <f t="shared" si="1"/>
        <v>0.49036402569593152</v>
      </c>
      <c r="J59" s="13"/>
      <c r="K59" s="69"/>
      <c r="L59" s="54"/>
      <c r="M59" s="54"/>
      <c r="N59" s="28"/>
      <c r="O59" s="29"/>
      <c r="Q59" s="30"/>
      <c r="R59" s="28"/>
      <c r="S59" s="28"/>
      <c r="T59" s="28"/>
      <c r="U59" s="28"/>
      <c r="V59" s="29"/>
      <c r="W59" s="29"/>
      <c r="Y59" s="28"/>
      <c r="Z59" s="28"/>
      <c r="AA59" s="28"/>
      <c r="AB59" s="28"/>
      <c r="AC59" s="29"/>
      <c r="AD59" s="29"/>
    </row>
    <row r="60" spans="1:30">
      <c r="A60" s="32" t="s">
        <v>17</v>
      </c>
      <c r="B60" s="63">
        <v>63</v>
      </c>
      <c r="C60" s="50">
        <v>250</v>
      </c>
      <c r="D60" s="53">
        <v>21</v>
      </c>
      <c r="E60" s="19">
        <v>1</v>
      </c>
      <c r="F60" s="19">
        <v>29</v>
      </c>
      <c r="G60" s="19">
        <v>3</v>
      </c>
      <c r="H60" s="42">
        <v>4.8599999999999997E-2</v>
      </c>
      <c r="I60" s="14">
        <f t="shared" si="1"/>
        <v>0.5042826552462526</v>
      </c>
      <c r="J60" s="13"/>
      <c r="K60" s="70"/>
      <c r="L60" s="54"/>
      <c r="M60" s="54"/>
      <c r="N60" s="20"/>
      <c r="O60" s="22"/>
      <c r="R60" s="20"/>
      <c r="S60" s="20"/>
      <c r="T60" s="31"/>
      <c r="U60" s="19"/>
      <c r="V60" s="22"/>
      <c r="W60" s="22"/>
      <c r="Y60" s="20"/>
      <c r="Z60" s="20"/>
      <c r="AA60" s="31"/>
      <c r="AB60" s="19"/>
      <c r="AC60" s="22"/>
      <c r="AD60" s="22"/>
    </row>
    <row r="61" spans="1:30">
      <c r="A61" s="32" t="s">
        <v>17</v>
      </c>
      <c r="B61" s="63">
        <v>70</v>
      </c>
      <c r="C61" s="50">
        <v>250</v>
      </c>
      <c r="D61" s="50">
        <v>24</v>
      </c>
      <c r="E61" s="19">
        <v>1</v>
      </c>
      <c r="F61" s="19">
        <v>30</v>
      </c>
      <c r="G61" s="19">
        <v>3</v>
      </c>
      <c r="H61" s="42">
        <v>4.8300000000000003E-2</v>
      </c>
      <c r="I61" s="14">
        <f t="shared" si="1"/>
        <v>0.50107066381156318</v>
      </c>
      <c r="J61" s="13">
        <f>AVERAGE(I61:I63)</f>
        <v>0.51605995717344755</v>
      </c>
      <c r="K61" s="55">
        <f>STDEV(I61:I63)</f>
        <v>1.6826802618307546E-2</v>
      </c>
      <c r="L61" s="54">
        <f>100*K61/J61</f>
        <v>3.2606293870330387</v>
      </c>
      <c r="M61" s="54">
        <f>K61/3</f>
        <v>5.6089342061025156E-3</v>
      </c>
      <c r="N61" s="20"/>
      <c r="O61" s="22"/>
      <c r="R61" s="20"/>
      <c r="S61" s="20"/>
      <c r="T61" s="31"/>
      <c r="U61" s="19"/>
      <c r="V61" s="22"/>
      <c r="W61" s="22"/>
      <c r="Y61" s="20"/>
      <c r="Z61" s="20"/>
      <c r="AA61" s="31"/>
      <c r="AB61" s="19"/>
      <c r="AC61" s="22"/>
      <c r="AD61" s="22"/>
    </row>
    <row r="62" spans="1:30">
      <c r="A62" s="32" t="s">
        <v>17</v>
      </c>
      <c r="B62" s="63">
        <v>71</v>
      </c>
      <c r="C62" s="50">
        <v>250</v>
      </c>
      <c r="D62" s="50">
        <v>24</v>
      </c>
      <c r="E62" s="19">
        <v>1</v>
      </c>
      <c r="F62" s="19">
        <v>30</v>
      </c>
      <c r="G62" s="19">
        <v>3</v>
      </c>
      <c r="H62" s="42">
        <v>5.1400000000000001E-2</v>
      </c>
      <c r="I62" s="14">
        <f t="shared" si="1"/>
        <v>0.53426124197002145</v>
      </c>
      <c r="J62" s="13"/>
      <c r="K62" s="55"/>
      <c r="L62" s="54"/>
      <c r="M62" s="54"/>
      <c r="N62" s="20"/>
      <c r="O62" s="22"/>
      <c r="R62" s="20"/>
      <c r="S62" s="20"/>
      <c r="T62" s="31"/>
      <c r="U62" s="19"/>
      <c r="V62" s="22"/>
      <c r="W62" s="22"/>
      <c r="Y62" s="20"/>
      <c r="Z62" s="20"/>
      <c r="AA62" s="31"/>
      <c r="AB62" s="19"/>
      <c r="AC62" s="22"/>
      <c r="AD62" s="22"/>
    </row>
    <row r="63" spans="1:30">
      <c r="A63" s="32" t="s">
        <v>17</v>
      </c>
      <c r="B63" s="63">
        <v>72</v>
      </c>
      <c r="C63" s="50">
        <v>250</v>
      </c>
      <c r="D63" s="50">
        <v>24</v>
      </c>
      <c r="E63" s="19">
        <v>1</v>
      </c>
      <c r="F63" s="19">
        <v>30</v>
      </c>
      <c r="G63" s="19">
        <v>3</v>
      </c>
      <c r="H63" s="41">
        <v>4.9399999999999999E-2</v>
      </c>
      <c r="I63" s="14">
        <f t="shared" si="1"/>
        <v>0.51284796573875802</v>
      </c>
      <c r="J63" s="13"/>
      <c r="K63" s="55"/>
      <c r="L63" s="54"/>
      <c r="M63" s="54"/>
      <c r="N63" s="20"/>
      <c r="O63" s="22"/>
      <c r="R63" s="20"/>
      <c r="S63" s="20"/>
      <c r="T63" s="31"/>
      <c r="U63" s="19"/>
      <c r="V63" s="22"/>
      <c r="W63" s="22"/>
      <c r="Y63" s="20"/>
      <c r="Z63" s="20"/>
      <c r="AA63" s="31"/>
      <c r="AB63" s="19"/>
      <c r="AC63" s="22"/>
      <c r="AD63" s="22"/>
    </row>
    <row r="64" spans="1:30" ht="15">
      <c r="A64" s="32" t="s">
        <v>17</v>
      </c>
      <c r="B64" s="63">
        <v>4</v>
      </c>
      <c r="C64" s="65">
        <v>144.52000000000001</v>
      </c>
      <c r="D64" s="50">
        <v>3</v>
      </c>
      <c r="E64" s="19">
        <v>1</v>
      </c>
      <c r="F64" s="19">
        <v>23</v>
      </c>
      <c r="G64" s="33">
        <v>9</v>
      </c>
      <c r="H64" s="41">
        <v>9.98E-2</v>
      </c>
      <c r="I64" s="14">
        <f>(H64-$C$3)/$C$2</f>
        <v>0.11012125711457559</v>
      </c>
      <c r="J64" s="13">
        <f>AVERAGE(I64:I65)</f>
        <v>0.11073991586241028</v>
      </c>
      <c r="K64" s="55">
        <f>STDEV(I64:I65)</f>
        <v>8.7491559166902365E-4</v>
      </c>
      <c r="L64" s="54">
        <f>100*K64/J64</f>
        <v>0.79006344266693296</v>
      </c>
      <c r="M64" s="54">
        <f>K64/3</f>
        <v>2.916385305563412E-4</v>
      </c>
    </row>
    <row r="65" spans="1:30" ht="15">
      <c r="A65" s="32" t="s">
        <v>17</v>
      </c>
      <c r="B65" s="63">
        <v>5</v>
      </c>
      <c r="C65" s="65">
        <v>144.52000000000001</v>
      </c>
      <c r="D65" s="50">
        <v>3</v>
      </c>
      <c r="E65" s="19">
        <v>1</v>
      </c>
      <c r="F65" s="19">
        <v>23</v>
      </c>
      <c r="G65" s="19">
        <v>9</v>
      </c>
      <c r="H65" s="41">
        <v>0.1008</v>
      </c>
      <c r="I65" s="14">
        <f t="shared" ref="I65:I99" si="2">(H65-$C$3)/$C$2</f>
        <v>0.11135857461024498</v>
      </c>
      <c r="J65" s="13"/>
      <c r="K65" s="55"/>
      <c r="L65" s="54"/>
      <c r="M65" s="54"/>
    </row>
    <row r="66" spans="1:30" ht="15">
      <c r="A66" s="32" t="s">
        <v>17</v>
      </c>
      <c r="B66" s="63">
        <v>6</v>
      </c>
      <c r="C66" s="65">
        <v>144.52000000000001</v>
      </c>
      <c r="D66" s="50">
        <v>3</v>
      </c>
      <c r="E66" s="19">
        <v>1</v>
      </c>
      <c r="F66" s="19">
        <v>23</v>
      </c>
      <c r="G66" s="19">
        <v>9</v>
      </c>
      <c r="H66" s="41">
        <v>5.67E-2</v>
      </c>
      <c r="I66" s="12">
        <f t="shared" si="2"/>
        <v>5.6792873051224949E-2</v>
      </c>
      <c r="J66" s="13"/>
      <c r="K66" s="55"/>
      <c r="L66" s="54"/>
      <c r="M66" s="54"/>
    </row>
    <row r="67" spans="1:30" ht="15">
      <c r="A67" s="32" t="s">
        <v>17</v>
      </c>
      <c r="B67" s="63">
        <v>13</v>
      </c>
      <c r="C67" s="64">
        <v>130.93285714285713</v>
      </c>
      <c r="D67" s="50">
        <v>6</v>
      </c>
      <c r="E67" s="19">
        <v>1</v>
      </c>
      <c r="F67" s="19">
        <v>24</v>
      </c>
      <c r="G67" s="33">
        <v>9</v>
      </c>
      <c r="H67" s="41">
        <v>9.8400000000000001E-2</v>
      </c>
      <c r="I67" s="14">
        <f t="shared" si="2"/>
        <v>0.10838901262063845</v>
      </c>
      <c r="J67" s="13">
        <f>AVERAGE(I67:I69)</f>
        <v>0.10785284170584837</v>
      </c>
      <c r="K67" s="55">
        <f>STDEV(I67:I69)</f>
        <v>5.579373611528793E-4</v>
      </c>
      <c r="L67" s="54">
        <f>100*K67/J67</f>
        <v>0.51731354717065825</v>
      </c>
      <c r="M67" s="54">
        <f>K67/3</f>
        <v>1.859791203842931E-4</v>
      </c>
    </row>
    <row r="68" spans="1:30" ht="15">
      <c r="A68" s="32" t="s">
        <v>17</v>
      </c>
      <c r="B68" s="63">
        <v>14</v>
      </c>
      <c r="C68" s="64">
        <v>130.93285714285713</v>
      </c>
      <c r="D68" s="50">
        <v>6</v>
      </c>
      <c r="E68" s="19">
        <v>1</v>
      </c>
      <c r="F68" s="19">
        <v>24</v>
      </c>
      <c r="G68" s="19">
        <v>9</v>
      </c>
      <c r="H68" s="41">
        <v>9.8000000000000004E-2</v>
      </c>
      <c r="I68" s="14">
        <f t="shared" si="2"/>
        <v>0.1078940856223707</v>
      </c>
      <c r="J68" s="13"/>
      <c r="K68" s="55"/>
      <c r="L68" s="54"/>
      <c r="M68" s="54"/>
    </row>
    <row r="69" spans="1:30" ht="15">
      <c r="A69" s="32" t="s">
        <v>17</v>
      </c>
      <c r="B69" s="63">
        <v>15</v>
      </c>
      <c r="C69" s="64">
        <v>130.93285714285713</v>
      </c>
      <c r="D69" s="50">
        <v>6</v>
      </c>
      <c r="E69" s="19">
        <v>1</v>
      </c>
      <c r="F69" s="19">
        <v>24</v>
      </c>
      <c r="G69" s="19">
        <v>9</v>
      </c>
      <c r="H69" s="41">
        <v>9.7500000000000003E-2</v>
      </c>
      <c r="I69" s="14">
        <f t="shared" si="2"/>
        <v>0.10727542687453601</v>
      </c>
      <c r="J69" s="13"/>
      <c r="K69" s="55"/>
      <c r="L69" s="54"/>
      <c r="M69" s="54"/>
    </row>
    <row r="70" spans="1:30" s="19" customFormat="1" ht="15">
      <c r="A70" s="32" t="s">
        <v>17</v>
      </c>
      <c r="B70" s="63">
        <v>22</v>
      </c>
      <c r="C70" s="64">
        <v>143.91428571428574</v>
      </c>
      <c r="D70" s="50">
        <v>9</v>
      </c>
      <c r="E70" s="19">
        <v>1</v>
      </c>
      <c r="F70" s="20">
        <v>25</v>
      </c>
      <c r="G70" s="33">
        <v>9</v>
      </c>
      <c r="H70" s="42">
        <v>0.1101</v>
      </c>
      <c r="I70" s="12">
        <f t="shared" si="2"/>
        <v>0.12286562731997031</v>
      </c>
      <c r="J70" s="13">
        <f>AVERAGE(I71:I72)</f>
        <v>0.12929967829745112</v>
      </c>
      <c r="K70" s="55">
        <f>STDEV(I70:I72)</f>
        <v>3.9561924929874918E-3</v>
      </c>
      <c r="L70" s="54">
        <f>100*K70/J70</f>
        <v>3.0597079165861159</v>
      </c>
      <c r="M70" s="54">
        <f>K70/3</f>
        <v>1.3187308309958307E-3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1:30" s="19" customFormat="1" ht="15">
      <c r="A71" s="32" t="s">
        <v>17</v>
      </c>
      <c r="B71" s="63">
        <v>23</v>
      </c>
      <c r="C71" s="64">
        <v>143.91428571428574</v>
      </c>
      <c r="D71" s="50">
        <v>9</v>
      </c>
      <c r="E71" s="19">
        <v>1</v>
      </c>
      <c r="F71" s="20">
        <v>25</v>
      </c>
      <c r="G71" s="19">
        <v>9</v>
      </c>
      <c r="H71" s="45">
        <v>0.1142</v>
      </c>
      <c r="I71" s="14">
        <f t="shared" si="2"/>
        <v>0.12793862905221479</v>
      </c>
      <c r="J71" s="13"/>
      <c r="K71" s="55"/>
      <c r="L71" s="54"/>
      <c r="M71" s="54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1:30" s="19" customFormat="1" ht="15">
      <c r="A72" s="32" t="s">
        <v>17</v>
      </c>
      <c r="B72" s="63">
        <v>24</v>
      </c>
      <c r="C72" s="64">
        <v>143.91428571428574</v>
      </c>
      <c r="D72" s="50">
        <v>9</v>
      </c>
      <c r="E72" s="19">
        <v>1</v>
      </c>
      <c r="F72" s="20">
        <v>25</v>
      </c>
      <c r="G72" s="19">
        <v>9</v>
      </c>
      <c r="H72" s="42">
        <v>0.1164</v>
      </c>
      <c r="I72" s="14">
        <f t="shared" si="2"/>
        <v>0.13066072754268745</v>
      </c>
      <c r="J72" s="13"/>
      <c r="K72" s="55"/>
      <c r="L72" s="54"/>
      <c r="M72" s="54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1:30" s="19" customFormat="1" ht="15">
      <c r="A73" s="32" t="s">
        <v>17</v>
      </c>
      <c r="B73" s="63">
        <v>31</v>
      </c>
      <c r="C73" s="64">
        <v>154.42000000000002</v>
      </c>
      <c r="D73" s="50">
        <v>12</v>
      </c>
      <c r="E73" s="19">
        <v>1</v>
      </c>
      <c r="F73" s="20">
        <v>26</v>
      </c>
      <c r="G73" s="33">
        <v>9</v>
      </c>
      <c r="H73" s="42">
        <v>9.9500000000000005E-2</v>
      </c>
      <c r="I73" s="14">
        <f t="shared" si="2"/>
        <v>0.10975006186587478</v>
      </c>
      <c r="J73" s="13">
        <f>AVERAGE(I73:I74)</f>
        <v>0.10882207374412274</v>
      </c>
      <c r="K73" s="55">
        <f>STDEV(I73:I74)</f>
        <v>1.3123733875015527E-3</v>
      </c>
      <c r="L73" s="54">
        <f>100*K73/J73</f>
        <v>1.2059808661498066</v>
      </c>
      <c r="M73" s="54">
        <f>K73/3</f>
        <v>4.374577958338509E-4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1:30" s="19" customFormat="1" ht="15">
      <c r="A74" s="32" t="s">
        <v>17</v>
      </c>
      <c r="B74" s="63">
        <v>32</v>
      </c>
      <c r="C74" s="64">
        <v>154.42000000000002</v>
      </c>
      <c r="D74" s="50">
        <v>12</v>
      </c>
      <c r="E74" s="19">
        <v>1</v>
      </c>
      <c r="F74" s="20">
        <v>26</v>
      </c>
      <c r="G74" s="19">
        <v>9</v>
      </c>
      <c r="H74" s="42">
        <v>9.8000000000000004E-2</v>
      </c>
      <c r="I74" s="14">
        <f t="shared" si="2"/>
        <v>0.1078940856223707</v>
      </c>
      <c r="J74" s="13"/>
      <c r="K74" s="55"/>
      <c r="L74" s="54"/>
      <c r="M74" s="54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1:30" s="19" customFormat="1" ht="15">
      <c r="A75" s="32" t="s">
        <v>17</v>
      </c>
      <c r="B75" s="63">
        <v>33</v>
      </c>
      <c r="C75" s="64">
        <v>154.42000000000002</v>
      </c>
      <c r="D75" s="50">
        <v>12</v>
      </c>
      <c r="E75" s="19">
        <v>1</v>
      </c>
      <c r="F75" s="20">
        <v>26</v>
      </c>
      <c r="G75" s="19">
        <v>9</v>
      </c>
      <c r="H75" s="42">
        <v>0.1074</v>
      </c>
      <c r="I75" s="12">
        <f t="shared" si="2"/>
        <v>0.11952487008166295</v>
      </c>
      <c r="J75" s="13"/>
      <c r="K75" s="55"/>
      <c r="L75" s="54"/>
      <c r="M75" s="54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1:30" s="19" customFormat="1" ht="15">
      <c r="A76" s="32" t="s">
        <v>17</v>
      </c>
      <c r="B76" s="63">
        <v>40</v>
      </c>
      <c r="C76" s="64">
        <v>147.125</v>
      </c>
      <c r="D76" s="50">
        <v>15</v>
      </c>
      <c r="E76" s="19">
        <v>1</v>
      </c>
      <c r="F76" s="20">
        <v>27</v>
      </c>
      <c r="G76" s="33">
        <v>9</v>
      </c>
      <c r="H76" s="42">
        <v>0.1217</v>
      </c>
      <c r="I76" s="12">
        <f t="shared" si="2"/>
        <v>0.13721851026973519</v>
      </c>
      <c r="J76" s="13">
        <f>AVERAGE(I77:I78)</f>
        <v>0.11241029448156398</v>
      </c>
      <c r="K76" s="55">
        <f>STDEV(I77:I78)</f>
        <v>3.0622045708396002E-3</v>
      </c>
      <c r="L76" s="54">
        <f>100*K76/J76</f>
        <v>2.7241317932334228</v>
      </c>
      <c r="M76" s="54">
        <f>K76/3</f>
        <v>1.0207348569465334E-3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1:30" s="19" customFormat="1" ht="15">
      <c r="A77" s="32" t="s">
        <v>17</v>
      </c>
      <c r="B77" s="63">
        <v>41</v>
      </c>
      <c r="C77" s="64">
        <v>147.125</v>
      </c>
      <c r="D77" s="50">
        <v>15</v>
      </c>
      <c r="E77" s="19">
        <v>1</v>
      </c>
      <c r="F77" s="20">
        <v>27</v>
      </c>
      <c r="G77" s="19">
        <v>9</v>
      </c>
      <c r="H77" s="42">
        <v>9.9900000000000003E-2</v>
      </c>
      <c r="I77" s="14">
        <f t="shared" si="2"/>
        <v>0.11024498886414254</v>
      </c>
      <c r="J77" s="13"/>
      <c r="K77" s="55"/>
      <c r="L77" s="54"/>
      <c r="M77" s="54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1:30" s="19" customFormat="1" ht="15">
      <c r="A78" s="32" t="s">
        <v>17</v>
      </c>
      <c r="B78" s="63">
        <v>42</v>
      </c>
      <c r="C78" s="64">
        <v>147.125</v>
      </c>
      <c r="D78" s="50">
        <v>15</v>
      </c>
      <c r="E78" s="19">
        <v>1</v>
      </c>
      <c r="F78" s="20">
        <v>27</v>
      </c>
      <c r="G78" s="19">
        <v>9</v>
      </c>
      <c r="H78" s="42">
        <v>0.10340000000000001</v>
      </c>
      <c r="I78" s="14">
        <f t="shared" si="2"/>
        <v>0.1145756000989854</v>
      </c>
      <c r="J78" s="13"/>
      <c r="K78" s="55"/>
      <c r="L78" s="54"/>
      <c r="M78" s="54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1:30" s="19" customFormat="1" ht="15">
      <c r="A79" s="32" t="s">
        <v>17</v>
      </c>
      <c r="B79" s="63">
        <v>49</v>
      </c>
      <c r="C79" s="64">
        <v>149.21428571428572</v>
      </c>
      <c r="D79" s="19">
        <v>18</v>
      </c>
      <c r="E79" s="19">
        <v>1</v>
      </c>
      <c r="F79" s="20">
        <v>28</v>
      </c>
      <c r="G79" s="33">
        <v>9</v>
      </c>
      <c r="H79" s="42">
        <v>0.12280000000000001</v>
      </c>
      <c r="I79" s="14">
        <f t="shared" si="2"/>
        <v>0.13857955951497153</v>
      </c>
      <c r="J79" s="13">
        <f>AVERAGE(I79:I81)</f>
        <v>0.13771343726800298</v>
      </c>
      <c r="K79" s="55">
        <f>STDEV(I79:I81)</f>
        <v>1.0997518457440934E-3</v>
      </c>
      <c r="L79" s="54">
        <f>100*K79/J79</f>
        <v>0.79857991170743603</v>
      </c>
      <c r="M79" s="54">
        <f>K79/3</f>
        <v>3.6658394858136447E-4</v>
      </c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1:30" s="19" customFormat="1" ht="15">
      <c r="A80" s="32" t="s">
        <v>17</v>
      </c>
      <c r="B80" s="63">
        <v>50</v>
      </c>
      <c r="C80" s="64">
        <v>149.21428571428572</v>
      </c>
      <c r="D80" s="19">
        <v>18</v>
      </c>
      <c r="E80" s="19">
        <v>1</v>
      </c>
      <c r="F80" s="20">
        <v>28</v>
      </c>
      <c r="G80" s="19">
        <v>9</v>
      </c>
      <c r="H80" s="41">
        <v>0.1211</v>
      </c>
      <c r="I80" s="14">
        <f t="shared" si="2"/>
        <v>0.13647611977233357</v>
      </c>
      <c r="J80" s="13"/>
      <c r="K80" s="55"/>
      <c r="L80" s="54"/>
      <c r="M80" s="54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1:30" s="19" customFormat="1" ht="15">
      <c r="A81" s="32" t="s">
        <v>17</v>
      </c>
      <c r="B81" s="63">
        <v>51</v>
      </c>
      <c r="C81" s="64">
        <v>149.21428571428572</v>
      </c>
      <c r="D81" s="19">
        <v>18</v>
      </c>
      <c r="E81" s="19">
        <v>1</v>
      </c>
      <c r="F81" s="20">
        <v>28</v>
      </c>
      <c r="G81" s="19">
        <v>9</v>
      </c>
      <c r="H81" s="41">
        <v>0.12239999999999999</v>
      </c>
      <c r="I81" s="14">
        <f t="shared" si="2"/>
        <v>0.13808463251670378</v>
      </c>
      <c r="J81" s="13"/>
      <c r="K81" s="55"/>
      <c r="L81" s="54"/>
      <c r="M81" s="54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1:30" s="19" customFormat="1" ht="15">
      <c r="A82" s="32" t="s">
        <v>17</v>
      </c>
      <c r="B82" s="63">
        <v>58</v>
      </c>
      <c r="C82" s="64">
        <v>127.72999999999999</v>
      </c>
      <c r="D82" s="53">
        <v>21</v>
      </c>
      <c r="E82" s="19">
        <v>1</v>
      </c>
      <c r="F82" s="19">
        <v>29</v>
      </c>
      <c r="G82" s="33">
        <v>9</v>
      </c>
      <c r="H82" s="42">
        <v>0.1056</v>
      </c>
      <c r="I82" s="14">
        <f t="shared" si="2"/>
        <v>0.11729769858945804</v>
      </c>
      <c r="J82" s="13">
        <f>AVERAGE(I82:I84)</f>
        <v>0.11865874783469438</v>
      </c>
      <c r="K82" s="55">
        <f>STDEV(I82:I84)</f>
        <v>1.3610492452348234E-3</v>
      </c>
      <c r="L82" s="54">
        <f>100*K82/J82</f>
        <v>1.1470281543261567</v>
      </c>
      <c r="M82" s="54">
        <f>K82/3</f>
        <v>4.5368308174494114E-4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1:30" s="19" customFormat="1" ht="15">
      <c r="A83" s="32" t="s">
        <v>17</v>
      </c>
      <c r="B83" s="63">
        <v>59</v>
      </c>
      <c r="C83" s="64">
        <v>127.72999999999999</v>
      </c>
      <c r="D83" s="53">
        <v>21</v>
      </c>
      <c r="E83" s="19">
        <v>1</v>
      </c>
      <c r="F83" s="19">
        <v>29</v>
      </c>
      <c r="G83" s="19">
        <v>9</v>
      </c>
      <c r="H83" s="42">
        <v>0.1067</v>
      </c>
      <c r="I83" s="14">
        <f t="shared" si="2"/>
        <v>0.11865874783469438</v>
      </c>
      <c r="J83" s="13"/>
      <c r="K83" s="55"/>
      <c r="L83" s="54"/>
      <c r="M83" s="54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1:30" s="19" customFormat="1" ht="15">
      <c r="A84" s="32" t="s">
        <v>17</v>
      </c>
      <c r="B84" s="63">
        <v>60</v>
      </c>
      <c r="C84" s="64">
        <v>127.72999999999999</v>
      </c>
      <c r="D84" s="53">
        <v>21</v>
      </c>
      <c r="E84" s="19">
        <v>1</v>
      </c>
      <c r="F84" s="19">
        <v>29</v>
      </c>
      <c r="G84" s="19">
        <v>9</v>
      </c>
      <c r="H84" s="42">
        <v>0.10780000000000001</v>
      </c>
      <c r="I84" s="14">
        <f t="shared" si="2"/>
        <v>0.12001979707993071</v>
      </c>
      <c r="J84" s="13"/>
      <c r="K84" s="55"/>
      <c r="L84" s="54"/>
      <c r="M84" s="54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1:30" s="51" customFormat="1" ht="15">
      <c r="A85" s="51" t="s">
        <v>17</v>
      </c>
      <c r="B85" s="51">
        <v>67</v>
      </c>
      <c r="C85" s="64">
        <v>149.04571428571427</v>
      </c>
      <c r="D85" s="50">
        <v>24</v>
      </c>
      <c r="E85" s="53">
        <v>1</v>
      </c>
      <c r="F85" s="53">
        <v>30</v>
      </c>
      <c r="G85" s="53">
        <v>9</v>
      </c>
      <c r="H85" s="51">
        <v>0.28570000000000001</v>
      </c>
      <c r="I85" s="12">
        <f t="shared" si="2"/>
        <v>0.34013857955951499</v>
      </c>
      <c r="J85" s="13">
        <f>AVERAGE(I86:I87)</f>
        <v>0.13183617916357337</v>
      </c>
      <c r="K85" s="55">
        <f>STDEV(I86:I87)</f>
        <v>1.0236512422522197E-2</v>
      </c>
      <c r="L85" s="54">
        <f>100*K85/J85</f>
        <v>7.764570004582299</v>
      </c>
      <c r="M85" s="54">
        <f>K85/3</f>
        <v>3.412170807507399E-3</v>
      </c>
    </row>
    <row r="86" spans="1:30" s="19" customFormat="1" ht="15">
      <c r="A86" s="32" t="s">
        <v>17</v>
      </c>
      <c r="B86" s="63">
        <v>68</v>
      </c>
      <c r="C86" s="64">
        <v>149.04571428571427</v>
      </c>
      <c r="D86" s="50">
        <v>24</v>
      </c>
      <c r="E86" s="19">
        <v>1</v>
      </c>
      <c r="F86" s="19">
        <v>30</v>
      </c>
      <c r="G86" s="19">
        <v>9</v>
      </c>
      <c r="H86" s="42">
        <v>0.1115</v>
      </c>
      <c r="I86" s="14">
        <f t="shared" si="2"/>
        <v>0.12459787181390744</v>
      </c>
      <c r="J86" s="13"/>
      <c r="K86" s="55"/>
      <c r="L86" s="54"/>
      <c r="M86" s="54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1:30" s="19" customFormat="1" ht="15">
      <c r="A87" s="32" t="s">
        <v>17</v>
      </c>
      <c r="B87" s="63">
        <v>69</v>
      </c>
      <c r="C87" s="64">
        <v>149.04571428571427</v>
      </c>
      <c r="D87" s="50">
        <v>24</v>
      </c>
      <c r="E87" s="19">
        <v>1</v>
      </c>
      <c r="F87" s="19">
        <v>30</v>
      </c>
      <c r="G87" s="19">
        <v>9</v>
      </c>
      <c r="H87" s="42">
        <v>0.1232</v>
      </c>
      <c r="I87" s="14">
        <f t="shared" si="2"/>
        <v>0.13907448651323928</v>
      </c>
      <c r="J87" s="13"/>
      <c r="K87" s="55"/>
      <c r="L87" s="54"/>
      <c r="M87" s="54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1:30" s="19" customFormat="1" ht="15">
      <c r="A88" s="32" t="s">
        <v>17</v>
      </c>
      <c r="B88" s="63">
        <v>76</v>
      </c>
      <c r="C88" s="64">
        <v>135.07571428571427</v>
      </c>
      <c r="D88" s="50">
        <v>27</v>
      </c>
      <c r="E88" s="19">
        <v>1</v>
      </c>
      <c r="F88" s="19">
        <v>31</v>
      </c>
      <c r="G88" s="33">
        <v>9</v>
      </c>
      <c r="H88" s="41">
        <v>0.1031</v>
      </c>
      <c r="I88" s="14">
        <f t="shared" si="2"/>
        <v>0.11420440485028457</v>
      </c>
      <c r="J88" s="13">
        <f>AVERAGE(I88:I90)</f>
        <v>0.11082240369545492</v>
      </c>
      <c r="K88" s="55">
        <f>STDEV(I88:I90)</f>
        <v>3.6059544657913718E-3</v>
      </c>
      <c r="L88" s="54">
        <f>100*K88/J88</f>
        <v>3.2538136203043395</v>
      </c>
      <c r="M88" s="54">
        <f>K88/3</f>
        <v>1.2019848219304572E-3</v>
      </c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1:30" s="19" customFormat="1" ht="15">
      <c r="A89" s="32" t="s">
        <v>17</v>
      </c>
      <c r="B89" s="63">
        <v>77</v>
      </c>
      <c r="C89" s="64">
        <v>135.07571428571427</v>
      </c>
      <c r="D89" s="50">
        <v>27</v>
      </c>
      <c r="E89" s="19">
        <v>1</v>
      </c>
      <c r="F89" s="19">
        <v>31</v>
      </c>
      <c r="G89" s="19">
        <v>9</v>
      </c>
      <c r="H89" s="41">
        <v>0.1007</v>
      </c>
      <c r="I89" s="14">
        <f t="shared" si="2"/>
        <v>0.11123484286067804</v>
      </c>
      <c r="J89" s="13"/>
      <c r="K89" s="55"/>
      <c r="L89" s="54"/>
      <c r="M89" s="54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1:30" s="19" customFormat="1" ht="15">
      <c r="A90" s="32" t="s">
        <v>17</v>
      </c>
      <c r="B90" s="63">
        <v>78</v>
      </c>
      <c r="C90" s="64">
        <v>135.07571428571427</v>
      </c>
      <c r="D90" s="50">
        <v>27</v>
      </c>
      <c r="E90" s="19">
        <v>1</v>
      </c>
      <c r="F90" s="19">
        <v>31</v>
      </c>
      <c r="G90" s="19">
        <v>9</v>
      </c>
      <c r="H90" s="41">
        <v>9.7299999999999998E-2</v>
      </c>
      <c r="I90" s="14">
        <f t="shared" si="2"/>
        <v>0.10702796337540212</v>
      </c>
      <c r="J90" s="13"/>
      <c r="K90" s="55"/>
      <c r="L90" s="54"/>
      <c r="M90" s="54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1:30" s="19" customFormat="1" ht="15">
      <c r="A91" s="32" t="s">
        <v>17</v>
      </c>
      <c r="B91" s="63">
        <v>85</v>
      </c>
      <c r="C91" s="64">
        <v>132.66857142857143</v>
      </c>
      <c r="D91" s="50">
        <v>30</v>
      </c>
      <c r="E91" s="19">
        <v>1</v>
      </c>
      <c r="F91" s="19">
        <v>32</v>
      </c>
      <c r="G91" s="33">
        <v>9</v>
      </c>
      <c r="H91" s="41">
        <v>0.1031</v>
      </c>
      <c r="I91" s="14">
        <f t="shared" si="2"/>
        <v>0.11420440485028457</v>
      </c>
      <c r="J91" s="13">
        <f>AVERAGE(I91:I93)</f>
        <v>0.11535923451290934</v>
      </c>
      <c r="K91" s="55">
        <f>STDEV(I91:I93)</f>
        <v>2.6690901076242023E-3</v>
      </c>
      <c r="L91" s="54">
        <f>100*K91/J91</f>
        <v>2.3137203700198934</v>
      </c>
      <c r="M91" s="54">
        <f>K91/3</f>
        <v>8.8969670254140075E-4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1:30" s="19" customFormat="1" ht="15">
      <c r="A92" s="32" t="s">
        <v>17</v>
      </c>
      <c r="B92" s="63">
        <v>86</v>
      </c>
      <c r="C92" s="64">
        <v>132.66857142857143</v>
      </c>
      <c r="D92" s="50">
        <v>30</v>
      </c>
      <c r="E92" s="19">
        <v>1</v>
      </c>
      <c r="F92" s="19">
        <v>32</v>
      </c>
      <c r="G92" s="19">
        <v>9</v>
      </c>
      <c r="H92" s="41">
        <v>0.1065</v>
      </c>
      <c r="I92" s="14">
        <f t="shared" si="2"/>
        <v>0.11841128433556049</v>
      </c>
      <c r="J92" s="13"/>
      <c r="K92" s="55"/>
      <c r="L92" s="54"/>
      <c r="M92" s="54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1:30" s="19" customFormat="1" ht="15">
      <c r="A93" s="32" t="s">
        <v>17</v>
      </c>
      <c r="B93" s="63">
        <v>87</v>
      </c>
      <c r="C93" s="64">
        <v>132.66857142857143</v>
      </c>
      <c r="D93" s="50">
        <v>30</v>
      </c>
      <c r="E93" s="19">
        <v>1</v>
      </c>
      <c r="F93" s="19">
        <v>32</v>
      </c>
      <c r="G93" s="19">
        <v>9</v>
      </c>
      <c r="H93" s="41">
        <v>0.10249999999999999</v>
      </c>
      <c r="I93" s="14">
        <f t="shared" si="2"/>
        <v>0.11346201435288293</v>
      </c>
      <c r="J93" s="13"/>
      <c r="K93" s="55"/>
      <c r="L93" s="54"/>
      <c r="M93" s="54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1:30" s="19" customFormat="1" ht="15">
      <c r="A94" s="32" t="s">
        <v>17</v>
      </c>
      <c r="B94" s="63">
        <v>94</v>
      </c>
      <c r="C94" s="64">
        <v>143.37714285714284</v>
      </c>
      <c r="D94" s="50">
        <v>33</v>
      </c>
      <c r="E94" s="19">
        <v>1</v>
      </c>
      <c r="F94" s="27">
        <v>33</v>
      </c>
      <c r="G94" s="33">
        <v>9</v>
      </c>
      <c r="H94" s="41">
        <v>0.1085</v>
      </c>
      <c r="I94" s="14">
        <f t="shared" si="2"/>
        <v>0.12088591932689927</v>
      </c>
      <c r="J94" s="13">
        <f>AVERAGE(I94:I96)</f>
        <v>0.11820506475294894</v>
      </c>
      <c r="K94" s="55">
        <f>STDEV(I94:I96)</f>
        <v>4.2220154609370515E-3</v>
      </c>
      <c r="L94" s="54">
        <f>100*K94/J94</f>
        <v>3.5717720469602146</v>
      </c>
      <c r="M94" s="54">
        <f>K94/3</f>
        <v>1.4073384869790172E-3</v>
      </c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1:30" s="19" customFormat="1" ht="15">
      <c r="A95" s="32" t="s">
        <v>17</v>
      </c>
      <c r="B95" s="63">
        <v>95</v>
      </c>
      <c r="C95" s="64">
        <v>143.37714285714284</v>
      </c>
      <c r="D95" s="50">
        <v>33</v>
      </c>
      <c r="E95" s="19">
        <v>1</v>
      </c>
      <c r="F95" s="27">
        <v>33</v>
      </c>
      <c r="G95" s="19">
        <v>9</v>
      </c>
      <c r="H95" s="41">
        <v>0.1081</v>
      </c>
      <c r="I95" s="14">
        <f t="shared" si="2"/>
        <v>0.12039099232863151</v>
      </c>
      <c r="J95" s="13"/>
      <c r="K95" s="55"/>
      <c r="L95" s="54"/>
      <c r="M95" s="54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1:30" s="19" customFormat="1" ht="15">
      <c r="A96" s="32" t="s">
        <v>17</v>
      </c>
      <c r="B96" s="63">
        <v>96</v>
      </c>
      <c r="C96" s="64">
        <v>143.37714285714284</v>
      </c>
      <c r="D96" s="50">
        <v>33</v>
      </c>
      <c r="E96" s="19">
        <v>1</v>
      </c>
      <c r="F96" s="27">
        <v>33</v>
      </c>
      <c r="G96" s="19">
        <v>9</v>
      </c>
      <c r="H96" s="41">
        <v>0.1024</v>
      </c>
      <c r="I96" s="14">
        <f t="shared" si="2"/>
        <v>0.11333828260331601</v>
      </c>
      <c r="J96" s="13"/>
      <c r="K96" s="55"/>
      <c r="L96" s="54"/>
      <c r="M96" s="54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1:30" s="19" customFormat="1" ht="15">
      <c r="A97" s="32" t="s">
        <v>17</v>
      </c>
      <c r="B97" s="63">
        <v>103</v>
      </c>
      <c r="C97" s="64">
        <v>123.83714285714288</v>
      </c>
      <c r="D97" s="50">
        <v>36</v>
      </c>
      <c r="E97" s="19">
        <v>1</v>
      </c>
      <c r="F97" s="19">
        <v>34</v>
      </c>
      <c r="G97" s="33">
        <v>9</v>
      </c>
      <c r="H97" s="41">
        <v>0.1007</v>
      </c>
      <c r="I97" s="14">
        <f t="shared" si="2"/>
        <v>0.11123484286067804</v>
      </c>
      <c r="J97" s="13">
        <f>AVERAGE(I97:I99)</f>
        <v>0.1139569413511507</v>
      </c>
      <c r="K97" s="55">
        <f>STDEV(I97:I99)</f>
        <v>3.6009978250073592E-3</v>
      </c>
      <c r="L97" s="54">
        <f>100*K97/J97</f>
        <v>3.1599635637035264</v>
      </c>
      <c r="M97" s="54">
        <f>K97/3</f>
        <v>1.2003326083357864E-3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1:30" s="19" customFormat="1" ht="15">
      <c r="A98" s="32" t="s">
        <v>17</v>
      </c>
      <c r="B98" s="63">
        <v>104</v>
      </c>
      <c r="C98" s="64">
        <v>123.83714285714288</v>
      </c>
      <c r="D98" s="50">
        <v>36</v>
      </c>
      <c r="E98" s="19">
        <v>1</v>
      </c>
      <c r="F98" s="19">
        <v>34</v>
      </c>
      <c r="G98" s="19">
        <v>9</v>
      </c>
      <c r="H98" s="41">
        <v>0.1062</v>
      </c>
      <c r="I98" s="14">
        <f t="shared" si="2"/>
        <v>0.11804008908685969</v>
      </c>
      <c r="J98" s="13"/>
      <c r="K98" s="55"/>
      <c r="L98" s="54"/>
      <c r="M98" s="54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1:30" s="19" customFormat="1" ht="15">
      <c r="A99" s="32" t="s">
        <v>17</v>
      </c>
      <c r="B99" s="63">
        <v>105</v>
      </c>
      <c r="C99" s="64">
        <v>123.83714285714288</v>
      </c>
      <c r="D99" s="50">
        <v>36</v>
      </c>
      <c r="E99" s="19">
        <v>1</v>
      </c>
      <c r="F99" s="19">
        <v>34</v>
      </c>
      <c r="G99" s="19">
        <v>9</v>
      </c>
      <c r="H99" s="41">
        <v>0.1018</v>
      </c>
      <c r="I99" s="14">
        <f>(H99-$C$3)/$C$2</f>
        <v>0.11259589210591436</v>
      </c>
      <c r="J99" s="13"/>
      <c r="K99" s="55"/>
      <c r="L99" s="54"/>
      <c r="M99" s="54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1:30" ht="14">
      <c r="A100" s="32" t="s">
        <v>17</v>
      </c>
      <c r="B100" s="19" t="s">
        <v>114</v>
      </c>
      <c r="C100" s="78">
        <v>250</v>
      </c>
      <c r="D100" s="19">
        <v>3</v>
      </c>
      <c r="E100" s="19">
        <v>1</v>
      </c>
      <c r="F100" s="19">
        <v>23</v>
      </c>
      <c r="G100" s="19">
        <v>3</v>
      </c>
      <c r="J100" s="10">
        <v>0.48291549200582351</v>
      </c>
      <c r="K100" s="76">
        <v>7.8140233212213139E-4</v>
      </c>
    </row>
    <row r="101" spans="1:30" ht="14">
      <c r="A101" s="32" t="s">
        <v>17</v>
      </c>
      <c r="B101" s="19" t="s">
        <v>114</v>
      </c>
      <c r="C101" s="78">
        <v>250</v>
      </c>
      <c r="D101" s="19">
        <v>6</v>
      </c>
      <c r="E101" s="19">
        <v>1</v>
      </c>
      <c r="F101" s="19">
        <v>24</v>
      </c>
      <c r="G101" s="19">
        <v>3</v>
      </c>
      <c r="J101" s="10">
        <v>0.52901762171318722</v>
      </c>
      <c r="K101" s="76">
        <v>1.0255905609102387E-3</v>
      </c>
    </row>
    <row r="102" spans="1:30" ht="14">
      <c r="A102" s="32" t="s">
        <v>17</v>
      </c>
      <c r="B102" s="19" t="s">
        <v>114</v>
      </c>
      <c r="C102" s="78">
        <v>250</v>
      </c>
      <c r="D102" s="19">
        <v>9</v>
      </c>
      <c r="E102" s="19">
        <v>1</v>
      </c>
      <c r="F102" s="19">
        <v>25</v>
      </c>
      <c r="G102" s="19">
        <v>3</v>
      </c>
      <c r="J102" s="10">
        <v>0.51347757799160387</v>
      </c>
      <c r="K102" s="76">
        <v>1.5139670184865315E-3</v>
      </c>
    </row>
    <row r="103" spans="1:30" ht="14">
      <c r="A103" s="32" t="s">
        <v>17</v>
      </c>
      <c r="B103" s="19" t="s">
        <v>114</v>
      </c>
      <c r="C103" s="78">
        <v>250</v>
      </c>
      <c r="D103" s="19">
        <v>12</v>
      </c>
      <c r="E103" s="19">
        <v>1</v>
      </c>
      <c r="F103" s="19">
        <v>26</v>
      </c>
      <c r="G103" s="19">
        <v>3</v>
      </c>
      <c r="J103" s="10">
        <v>0.39240337068522402</v>
      </c>
      <c r="K103" s="76">
        <v>2.0023434760628634E-3</v>
      </c>
    </row>
    <row r="104" spans="1:30" ht="14">
      <c r="A104" s="32" t="s">
        <v>17</v>
      </c>
      <c r="B104" s="19" t="s">
        <v>114</v>
      </c>
      <c r="C104" s="78">
        <v>250</v>
      </c>
      <c r="D104" s="19">
        <v>15</v>
      </c>
      <c r="E104" s="19">
        <v>1</v>
      </c>
      <c r="F104" s="19">
        <v>27</v>
      </c>
      <c r="G104" s="19">
        <v>3</v>
      </c>
      <c r="J104" s="10">
        <v>0.44485965160319069</v>
      </c>
      <c r="K104" s="76">
        <v>2.9302587454576001E-4</v>
      </c>
    </row>
    <row r="105" spans="1:30" ht="14">
      <c r="A105" s="32" t="s">
        <v>17</v>
      </c>
      <c r="B105" s="19" t="s">
        <v>114</v>
      </c>
      <c r="C105" s="78">
        <v>250</v>
      </c>
      <c r="D105" s="19">
        <v>18</v>
      </c>
      <c r="E105" s="19">
        <v>1</v>
      </c>
      <c r="F105" s="19">
        <v>28</v>
      </c>
      <c r="G105" s="19">
        <v>3</v>
      </c>
      <c r="J105" s="10">
        <v>0.47445480153518371</v>
      </c>
      <c r="K105" s="76">
        <v>5.3721410333394573E-4</v>
      </c>
    </row>
    <row r="106" spans="1:30" ht="14">
      <c r="A106" s="32" t="s">
        <v>17</v>
      </c>
      <c r="B106" s="19" t="s">
        <v>114</v>
      </c>
      <c r="C106" s="78">
        <v>250</v>
      </c>
      <c r="D106" s="19">
        <v>21</v>
      </c>
      <c r="E106" s="19">
        <v>1</v>
      </c>
      <c r="F106" s="19">
        <v>29</v>
      </c>
      <c r="G106" s="19">
        <v>3</v>
      </c>
      <c r="J106" s="10">
        <v>0.45649741767913193</v>
      </c>
      <c r="K106" s="76">
        <v>3.4674728487917813E-3</v>
      </c>
    </row>
    <row r="107" spans="1:30" ht="14">
      <c r="A107" s="32" t="s">
        <v>17</v>
      </c>
      <c r="B107" s="19" t="s">
        <v>114</v>
      </c>
      <c r="C107" s="78">
        <v>250</v>
      </c>
      <c r="D107" s="19">
        <v>24</v>
      </c>
      <c r="E107" s="19">
        <v>1</v>
      </c>
      <c r="F107" s="19">
        <v>30</v>
      </c>
      <c r="G107" s="19">
        <v>3</v>
      </c>
      <c r="J107" s="10">
        <v>0.50556942240884273</v>
      </c>
      <c r="K107" s="76">
        <v>5.8605174909159851E-4</v>
      </c>
    </row>
    <row r="108" spans="1:30" ht="14">
      <c r="A108" s="32" t="s">
        <v>17</v>
      </c>
      <c r="B108" s="19" t="s">
        <v>114</v>
      </c>
      <c r="C108" s="78">
        <v>250</v>
      </c>
      <c r="D108" s="19">
        <v>27</v>
      </c>
      <c r="E108" s="19">
        <v>1</v>
      </c>
      <c r="F108" s="19">
        <v>31</v>
      </c>
      <c r="G108" s="19">
        <v>3</v>
      </c>
      <c r="J108" s="10">
        <v>0.12704849078156644</v>
      </c>
      <c r="K108" s="76">
        <v>8.3023997787972531E-4</v>
      </c>
    </row>
    <row r="109" spans="1:30" ht="14">
      <c r="A109" s="32" t="s">
        <v>17</v>
      </c>
      <c r="B109" s="19" t="s">
        <v>114</v>
      </c>
      <c r="C109" s="78">
        <v>250</v>
      </c>
      <c r="D109" s="19">
        <v>30</v>
      </c>
      <c r="E109" s="19">
        <v>1</v>
      </c>
      <c r="F109" s="19">
        <v>32</v>
      </c>
      <c r="G109" s="19">
        <v>3</v>
      </c>
      <c r="J109" s="10">
        <v>0.12684129019861196</v>
      </c>
      <c r="K109" s="76">
        <v>1.4651293727289963E-4</v>
      </c>
    </row>
    <row r="110" spans="1:30" ht="14">
      <c r="A110" s="32" t="s">
        <v>17</v>
      </c>
      <c r="B110" s="19" t="s">
        <v>114</v>
      </c>
      <c r="C110" s="78">
        <v>250</v>
      </c>
      <c r="D110" s="19">
        <v>33</v>
      </c>
      <c r="E110" s="19">
        <v>1</v>
      </c>
      <c r="F110" s="19">
        <v>33</v>
      </c>
      <c r="G110" s="19">
        <v>3</v>
      </c>
      <c r="J110" s="10">
        <v>0.12887876259766401</v>
      </c>
      <c r="K110" s="76">
        <v>4.4930634097020399E-3</v>
      </c>
    </row>
    <row r="111" spans="1:30" ht="14">
      <c r="A111" s="32" t="s">
        <v>17</v>
      </c>
      <c r="B111" s="19" t="s">
        <v>114</v>
      </c>
      <c r="C111" s="78">
        <v>250</v>
      </c>
      <c r="D111" s="19">
        <v>36</v>
      </c>
      <c r="E111" s="19">
        <v>1</v>
      </c>
      <c r="F111" s="19">
        <v>34</v>
      </c>
      <c r="G111" s="19">
        <v>3</v>
      </c>
      <c r="J111" s="10">
        <v>0.12594342100580938</v>
      </c>
      <c r="K111" s="76">
        <v>1.0255905609102387E-3</v>
      </c>
    </row>
    <row r="113" spans="1:29">
      <c r="G113" s="44"/>
      <c r="H113" s="21"/>
    </row>
    <row r="114" spans="1:29">
      <c r="G114" s="44"/>
      <c r="H114" s="21"/>
    </row>
    <row r="115" spans="1:29">
      <c r="L115" s="35"/>
    </row>
    <row r="117" spans="1:29" s="51" customFormat="1" ht="15">
      <c r="A117" s="39" t="s">
        <v>17</v>
      </c>
      <c r="B117" s="39">
        <v>46</v>
      </c>
      <c r="C117" s="40">
        <v>25</v>
      </c>
      <c r="D117" s="40"/>
      <c r="E117" s="40">
        <v>1</v>
      </c>
      <c r="F117" s="40">
        <v>28</v>
      </c>
      <c r="G117" s="40">
        <v>18</v>
      </c>
      <c r="H117" s="39">
        <v>-1.49E-2</v>
      </c>
      <c r="I117" s="9">
        <f>(H117-0.0108)/0.8143</f>
        <v>-3.1560849809652465E-2</v>
      </c>
      <c r="J117" s="9"/>
      <c r="K117" s="67"/>
      <c r="L117" s="67"/>
      <c r="M117" s="67"/>
      <c r="N117" s="39" t="s">
        <v>86</v>
      </c>
    </row>
    <row r="118" spans="1:29" s="51" customFormat="1" ht="15">
      <c r="A118" s="39" t="s">
        <v>17</v>
      </c>
      <c r="B118" s="39">
        <v>47</v>
      </c>
      <c r="C118" s="40">
        <v>25</v>
      </c>
      <c r="D118" s="40"/>
      <c r="E118" s="40">
        <v>1</v>
      </c>
      <c r="F118" s="40">
        <v>28</v>
      </c>
      <c r="G118" s="40">
        <v>18</v>
      </c>
      <c r="H118" s="39">
        <v>-1.4800000000000001E-2</v>
      </c>
      <c r="I118" s="9">
        <f>(H118-0.0108)/0.8143</f>
        <v>-3.1438044946579882E-2</v>
      </c>
      <c r="J118" s="9"/>
      <c r="K118" s="67"/>
      <c r="L118" s="67"/>
      <c r="M118" s="67"/>
      <c r="N118" s="39" t="s">
        <v>86</v>
      </c>
    </row>
    <row r="119" spans="1:29" s="51" customFormat="1" ht="15">
      <c r="A119" s="39" t="s">
        <v>17</v>
      </c>
      <c r="B119" s="39">
        <v>48</v>
      </c>
      <c r="C119" s="40">
        <v>25</v>
      </c>
      <c r="D119" s="40"/>
      <c r="E119" s="40">
        <v>1</v>
      </c>
      <c r="F119" s="40">
        <v>28</v>
      </c>
      <c r="G119" s="40">
        <v>18</v>
      </c>
      <c r="H119" s="39">
        <v>-1.4800000000000001E-2</v>
      </c>
      <c r="I119" s="9">
        <f>(H119-0.0108)/0.8143</f>
        <v>-3.1438044946579882E-2</v>
      </c>
      <c r="J119" s="9"/>
      <c r="K119" s="67"/>
      <c r="L119" s="58"/>
      <c r="M119" s="67"/>
      <c r="N119" s="39" t="s">
        <v>86</v>
      </c>
    </row>
    <row r="120" spans="1:29" s="19" customFormat="1" ht="15">
      <c r="A120" s="57" t="s">
        <v>17</v>
      </c>
      <c r="B120" s="58">
        <v>79</v>
      </c>
      <c r="C120" s="59">
        <v>250</v>
      </c>
      <c r="D120" s="59">
        <v>27</v>
      </c>
      <c r="E120" s="59">
        <v>1</v>
      </c>
      <c r="F120" s="59">
        <v>31</v>
      </c>
      <c r="G120" s="59">
        <v>3</v>
      </c>
      <c r="H120" s="71">
        <v>5.1799999999999999E-2</v>
      </c>
      <c r="I120" s="8">
        <f t="shared" ref="I120:I128" si="3">(H120-0.015)/0.0933</f>
        <v>0.39442658092175781</v>
      </c>
      <c r="J120" s="8"/>
      <c r="K120" s="58"/>
      <c r="L120" s="59"/>
      <c r="M120" s="58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</row>
    <row r="121" spans="1:29" s="19" customFormat="1" ht="15">
      <c r="A121" s="57" t="s">
        <v>17</v>
      </c>
      <c r="B121" s="58">
        <v>80</v>
      </c>
      <c r="C121" s="59">
        <v>250</v>
      </c>
      <c r="D121" s="59">
        <v>27</v>
      </c>
      <c r="E121" s="59">
        <v>1</v>
      </c>
      <c r="F121" s="59">
        <v>31</v>
      </c>
      <c r="G121" s="59">
        <v>3</v>
      </c>
      <c r="H121" s="71">
        <v>1.46E-2</v>
      </c>
      <c r="I121" s="8">
        <f t="shared" si="3"/>
        <v>-4.2872454448017079E-3</v>
      </c>
      <c r="J121" s="8"/>
      <c r="K121" s="59"/>
      <c r="L121" s="59"/>
      <c r="M121" s="59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</row>
    <row r="122" spans="1:29" s="19" customFormat="1" ht="15">
      <c r="A122" s="57" t="s">
        <v>17</v>
      </c>
      <c r="B122" s="58">
        <v>81</v>
      </c>
      <c r="C122" s="59">
        <v>250</v>
      </c>
      <c r="D122" s="59">
        <v>27</v>
      </c>
      <c r="E122" s="59">
        <v>1</v>
      </c>
      <c r="F122" s="59">
        <v>31</v>
      </c>
      <c r="G122" s="59">
        <v>3</v>
      </c>
      <c r="H122" s="71">
        <v>1.49E-2</v>
      </c>
      <c r="I122" s="8">
        <f t="shared" si="3"/>
        <v>-1.0718113612004222E-3</v>
      </c>
      <c r="J122" s="8"/>
      <c r="K122" s="59"/>
      <c r="L122" s="58"/>
      <c r="M122" s="59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29" ht="15">
      <c r="A123" s="57" t="s">
        <v>17</v>
      </c>
      <c r="B123" s="58">
        <v>88</v>
      </c>
      <c r="C123" s="59">
        <v>250</v>
      </c>
      <c r="D123" s="59">
        <v>30</v>
      </c>
      <c r="E123" s="59">
        <v>1</v>
      </c>
      <c r="F123" s="59">
        <v>32</v>
      </c>
      <c r="G123" s="59">
        <v>3</v>
      </c>
      <c r="H123" s="71">
        <v>1.52E-2</v>
      </c>
      <c r="I123" s="8">
        <f t="shared" si="3"/>
        <v>2.1436227224008631E-3</v>
      </c>
      <c r="J123" s="8"/>
      <c r="K123" s="58"/>
      <c r="L123" s="59"/>
      <c r="M123" s="58"/>
    </row>
    <row r="124" spans="1:29" ht="15">
      <c r="A124" s="57" t="s">
        <v>17</v>
      </c>
      <c r="B124" s="58">
        <v>89</v>
      </c>
      <c r="C124" s="59">
        <v>250</v>
      </c>
      <c r="D124" s="59">
        <v>30</v>
      </c>
      <c r="E124" s="59">
        <v>1</v>
      </c>
      <c r="F124" s="59">
        <v>32</v>
      </c>
      <c r="G124" s="59">
        <v>3</v>
      </c>
      <c r="H124" s="71">
        <v>2.6700000000000002E-2</v>
      </c>
      <c r="I124" s="8">
        <f t="shared" si="3"/>
        <v>0.12540192926045018</v>
      </c>
      <c r="J124" s="8"/>
      <c r="K124" s="59"/>
      <c r="L124" s="59"/>
      <c r="M124" s="59"/>
    </row>
    <row r="125" spans="1:29" ht="15">
      <c r="A125" s="57" t="s">
        <v>17</v>
      </c>
      <c r="B125" s="58">
        <v>90</v>
      </c>
      <c r="C125" s="59">
        <v>250</v>
      </c>
      <c r="D125" s="59">
        <v>30</v>
      </c>
      <c r="E125" s="59">
        <v>1</v>
      </c>
      <c r="F125" s="59">
        <v>32</v>
      </c>
      <c r="G125" s="59">
        <v>3</v>
      </c>
      <c r="H125" s="71">
        <v>1.8599999999999998E-2</v>
      </c>
      <c r="I125" s="8">
        <f t="shared" si="3"/>
        <v>3.8585209003215423E-2</v>
      </c>
      <c r="J125" s="8"/>
      <c r="K125" s="59"/>
      <c r="L125" s="58"/>
      <c r="M125" s="59"/>
    </row>
    <row r="126" spans="1:29" ht="15">
      <c r="A126" s="57" t="s">
        <v>17</v>
      </c>
      <c r="B126" s="58">
        <v>97</v>
      </c>
      <c r="C126" s="59">
        <v>250</v>
      </c>
      <c r="D126" s="59">
        <v>33</v>
      </c>
      <c r="E126" s="59">
        <v>1</v>
      </c>
      <c r="F126" s="59">
        <v>33</v>
      </c>
      <c r="G126" s="59">
        <v>3</v>
      </c>
      <c r="H126" s="71">
        <v>1.49E-2</v>
      </c>
      <c r="I126" s="8">
        <f t="shared" si="3"/>
        <v>-1.0718113612004222E-3</v>
      </c>
      <c r="J126" s="8"/>
      <c r="K126" s="58"/>
      <c r="L126" s="59"/>
      <c r="M126" s="58"/>
    </row>
    <row r="127" spans="1:29" ht="15">
      <c r="A127" s="57" t="s">
        <v>17</v>
      </c>
      <c r="B127" s="58">
        <v>98</v>
      </c>
      <c r="C127" s="59">
        <v>250</v>
      </c>
      <c r="D127" s="59">
        <v>33</v>
      </c>
      <c r="E127" s="59">
        <v>1</v>
      </c>
      <c r="F127" s="59">
        <v>33</v>
      </c>
      <c r="G127" s="59">
        <v>3</v>
      </c>
      <c r="H127" s="71">
        <v>1.67E-2</v>
      </c>
      <c r="I127" s="8">
        <f t="shared" si="3"/>
        <v>1.8220793140407292E-2</v>
      </c>
      <c r="J127" s="8"/>
      <c r="K127" s="59"/>
      <c r="L127" s="59"/>
      <c r="M127" s="59"/>
    </row>
    <row r="128" spans="1:29" ht="15">
      <c r="A128" s="57" t="s">
        <v>17</v>
      </c>
      <c r="B128" s="58">
        <v>99</v>
      </c>
      <c r="C128" s="59">
        <v>250</v>
      </c>
      <c r="D128" s="59">
        <v>33</v>
      </c>
      <c r="E128" s="59">
        <v>1</v>
      </c>
      <c r="F128" s="59">
        <v>33</v>
      </c>
      <c r="G128" s="59">
        <v>3</v>
      </c>
      <c r="H128" s="71">
        <v>1.5599999999999999E-2</v>
      </c>
      <c r="I128" s="8">
        <f t="shared" si="3"/>
        <v>6.4308681672025714E-3</v>
      </c>
      <c r="J128" s="8"/>
      <c r="K128" s="59"/>
      <c r="L128" s="59"/>
      <c r="M128" s="59"/>
    </row>
    <row r="129" spans="7:13">
      <c r="G129" s="44"/>
      <c r="H129" s="21"/>
      <c r="L129" s="35"/>
      <c r="M129" s="21">
        <f>K129/3</f>
        <v>0</v>
      </c>
    </row>
  </sheetData>
  <sheetCalcPr fullCalcOnLoad="1"/>
  <phoneticPr fontId="18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B146"/>
  <sheetViews>
    <sheetView workbookViewId="0">
      <pane xSplit="5" ySplit="1" topLeftCell="F2" activePane="bottomRight" state="frozen"/>
      <selection pane="topRight" activeCell="D1" sqref="D1"/>
      <selection pane="bottomLeft" activeCell="A3" sqref="A3"/>
      <selection pane="bottomRight" activeCell="K2" sqref="K2"/>
    </sheetView>
  </sheetViews>
  <sheetFormatPr baseColWidth="10" defaultColWidth="9.1640625" defaultRowHeight="12"/>
  <cols>
    <col min="1" max="1" width="12" style="21" customWidth="1"/>
    <col min="2" max="2" width="11" style="21" bestFit="1" customWidth="1"/>
    <col min="3" max="3" width="9.1640625" style="19" bestFit="1" customWidth="1"/>
    <col min="4" max="7" width="9.1640625" style="19" customWidth="1"/>
    <col min="8" max="8" width="15.6640625" style="3" bestFit="1" customWidth="1"/>
    <col min="9" max="9" width="12.1640625" style="1" bestFit="1" customWidth="1"/>
    <col min="10" max="11" width="12.1640625" style="44" customWidth="1"/>
    <col min="12" max="12" width="15.6640625" style="21" bestFit="1" customWidth="1"/>
    <col min="13" max="13" width="11" style="21" bestFit="1" customWidth="1"/>
    <col min="14" max="14" width="28.6640625" style="21" bestFit="1" customWidth="1"/>
    <col min="15" max="15" width="12.1640625" style="21" customWidth="1"/>
    <col min="16" max="17" width="9.1640625" style="21" customWidth="1"/>
    <col min="18" max="18" width="16.6640625" style="21" customWidth="1"/>
    <col min="19" max="20" width="12.5" style="21" customWidth="1"/>
    <col min="21" max="21" width="8.5" style="21" customWidth="1"/>
    <col min="22" max="22" width="13.33203125" style="21" customWidth="1"/>
    <col min="23" max="23" width="16" style="21" customWidth="1"/>
    <col min="24" max="24" width="9.1640625" style="21" customWidth="1"/>
    <col min="25" max="25" width="16.83203125" style="21" customWidth="1"/>
    <col min="26" max="26" width="14.83203125" style="21" customWidth="1"/>
    <col min="27" max="27" width="12.5" style="21" customWidth="1"/>
    <col min="28" max="28" width="9.1640625" style="21" customWidth="1"/>
    <col min="29" max="29" width="12.1640625" style="21" customWidth="1"/>
    <col min="30" max="30" width="14.5" style="21" customWidth="1"/>
    <col min="31" max="16384" width="9.1640625" style="21"/>
  </cols>
  <sheetData>
    <row r="1" spans="1:12">
      <c r="A1" s="17" t="s">
        <v>12</v>
      </c>
      <c r="B1" s="18" t="s">
        <v>13</v>
      </c>
      <c r="C1" s="17" t="s">
        <v>18</v>
      </c>
      <c r="D1" s="17" t="s">
        <v>121</v>
      </c>
      <c r="E1" s="17" t="s">
        <v>15</v>
      </c>
      <c r="F1" s="17" t="s">
        <v>16</v>
      </c>
      <c r="G1" s="17" t="s">
        <v>19</v>
      </c>
      <c r="H1" s="16" t="s">
        <v>24</v>
      </c>
      <c r="I1" s="16" t="s">
        <v>37</v>
      </c>
      <c r="J1" s="36" t="s">
        <v>87</v>
      </c>
      <c r="K1" s="36" t="s">
        <v>2</v>
      </c>
      <c r="L1" s="17" t="s">
        <v>88</v>
      </c>
    </row>
    <row r="2" spans="1:12" ht="15">
      <c r="A2" s="32" t="s">
        <v>17</v>
      </c>
      <c r="B2">
        <v>103</v>
      </c>
      <c r="C2">
        <v>5</v>
      </c>
      <c r="D2">
        <v>1</v>
      </c>
      <c r="E2" s="19">
        <v>3</v>
      </c>
      <c r="F2" s="19">
        <v>20</v>
      </c>
      <c r="G2" s="41">
        <v>0.18390000000000001</v>
      </c>
      <c r="H2" s="13">
        <f>(G2-0.0385)/1.018600072</f>
        <v>0.14274493395087842</v>
      </c>
      <c r="I2" s="7">
        <f>AVERAGE(H2:H3)</f>
        <v>0.14058510688972345</v>
      </c>
      <c r="J2" s="35">
        <f>STDEV(H2:H3)</f>
        <v>3.0544567222657868E-3</v>
      </c>
      <c r="K2" s="55">
        <f>100*J2/I2</f>
        <v>2.1726744673329712</v>
      </c>
      <c r="L2" s="54">
        <f>J2/3</f>
        <v>1.0181522407552623E-3</v>
      </c>
    </row>
    <row r="3" spans="1:12" ht="15">
      <c r="A3" s="32" t="s">
        <v>17</v>
      </c>
      <c r="B3">
        <v>104</v>
      </c>
      <c r="C3">
        <v>5</v>
      </c>
      <c r="D3">
        <v>1</v>
      </c>
      <c r="E3" s="19">
        <v>3</v>
      </c>
      <c r="F3" s="19">
        <v>20</v>
      </c>
      <c r="G3" s="41">
        <v>0.17949999999999999</v>
      </c>
      <c r="H3" s="13">
        <f t="shared" ref="H3:H66" si="0">(G3-0.0385)/1.018600072</f>
        <v>0.13842527982856848</v>
      </c>
      <c r="I3" s="7"/>
      <c r="J3" s="21"/>
      <c r="K3" s="55"/>
      <c r="L3" s="54"/>
    </row>
    <row r="4" spans="1:12" ht="12.75" customHeight="1">
      <c r="A4" s="32" t="s">
        <v>17</v>
      </c>
      <c r="B4">
        <v>105</v>
      </c>
      <c r="C4">
        <v>5</v>
      </c>
      <c r="D4">
        <v>1</v>
      </c>
      <c r="E4" s="19">
        <v>3</v>
      </c>
      <c r="F4" s="19">
        <v>20</v>
      </c>
      <c r="G4" s="41">
        <v>0.34599999999999997</v>
      </c>
      <c r="H4" s="6">
        <f t="shared" si="0"/>
        <v>0.30188491877506957</v>
      </c>
      <c r="I4" s="7"/>
      <c r="J4" s="21"/>
      <c r="K4" s="55"/>
      <c r="L4" s="54"/>
    </row>
    <row r="5" spans="1:12" ht="15">
      <c r="A5" s="32" t="s">
        <v>17</v>
      </c>
      <c r="B5">
        <v>55</v>
      </c>
      <c r="C5" s="51">
        <v>5</v>
      </c>
      <c r="D5">
        <v>1</v>
      </c>
      <c r="E5" s="19">
        <v>7</v>
      </c>
      <c r="F5" s="19">
        <v>19</v>
      </c>
      <c r="G5" s="41">
        <v>0.2031</v>
      </c>
      <c r="H5" s="13">
        <f t="shared" si="0"/>
        <v>0.1615943337573218</v>
      </c>
      <c r="I5" s="7">
        <v>0.16200000000000001</v>
      </c>
      <c r="J5" s="35"/>
      <c r="K5" s="55"/>
      <c r="L5" s="54"/>
    </row>
    <row r="6" spans="1:12" ht="15">
      <c r="A6" s="32" t="s">
        <v>17</v>
      </c>
      <c r="B6">
        <v>56</v>
      </c>
      <c r="C6" s="51">
        <v>5</v>
      </c>
      <c r="D6">
        <v>1</v>
      </c>
      <c r="E6" s="19">
        <v>7</v>
      </c>
      <c r="F6" s="19">
        <v>19</v>
      </c>
      <c r="G6" s="41">
        <v>0.23130000000000001</v>
      </c>
      <c r="H6" s="6">
        <f t="shared" si="0"/>
        <v>0.18927938972303548</v>
      </c>
      <c r="I6" s="5"/>
      <c r="J6" s="21"/>
      <c r="K6" s="55"/>
      <c r="L6" s="54"/>
    </row>
    <row r="7" spans="1:12" ht="15">
      <c r="A7" s="32" t="s">
        <v>17</v>
      </c>
      <c r="B7">
        <v>57</v>
      </c>
      <c r="C7" s="51">
        <v>5</v>
      </c>
      <c r="D7">
        <v>1</v>
      </c>
      <c r="E7" s="19">
        <v>7</v>
      </c>
      <c r="F7" s="19">
        <v>19</v>
      </c>
      <c r="G7" s="41">
        <v>0.40329999999999999</v>
      </c>
      <c r="H7" s="6">
        <f t="shared" si="0"/>
        <v>0.35813859632242401</v>
      </c>
      <c r="I7" s="5"/>
      <c r="J7" s="21"/>
      <c r="K7" s="55"/>
      <c r="L7" s="54"/>
    </row>
    <row r="8" spans="1:12" ht="15">
      <c r="A8" s="32" t="s">
        <v>17</v>
      </c>
      <c r="B8">
        <v>19</v>
      </c>
      <c r="C8" s="51">
        <v>5</v>
      </c>
      <c r="D8">
        <v>1</v>
      </c>
      <c r="E8" s="19">
        <v>11</v>
      </c>
      <c r="F8" s="19">
        <v>19</v>
      </c>
      <c r="G8" s="41">
        <v>0.18390000000000001</v>
      </c>
      <c r="H8" s="13">
        <f t="shared" si="0"/>
        <v>0.14274493395087842</v>
      </c>
      <c r="I8" s="7">
        <f>AVERAGE(H8,H10)</f>
        <v>0.14559197871330998</v>
      </c>
      <c r="J8" s="35">
        <f>STDEV(H8,H10)</f>
        <v>4.0263293157139918E-3</v>
      </c>
      <c r="K8" s="55">
        <f>100*J8/I8</f>
        <v>2.7654884227120582</v>
      </c>
      <c r="L8" s="54">
        <f>J8/3</f>
        <v>1.3421097719046639E-3</v>
      </c>
    </row>
    <row r="9" spans="1:12" ht="15">
      <c r="A9" s="32" t="s">
        <v>17</v>
      </c>
      <c r="B9">
        <v>20</v>
      </c>
      <c r="C9" s="51">
        <v>5</v>
      </c>
      <c r="D9">
        <v>1</v>
      </c>
      <c r="E9" s="19">
        <v>11</v>
      </c>
      <c r="F9" s="19">
        <v>19</v>
      </c>
      <c r="G9" s="41">
        <v>0.20519999999999999</v>
      </c>
      <c r="H9" s="6">
        <f t="shared" si="0"/>
        <v>0.16365598686115154</v>
      </c>
      <c r="I9" s="7"/>
      <c r="J9" s="21"/>
      <c r="K9" s="55"/>
      <c r="L9" s="54"/>
    </row>
    <row r="10" spans="1:12" ht="15">
      <c r="A10" s="32" t="s">
        <v>17</v>
      </c>
      <c r="B10">
        <v>21</v>
      </c>
      <c r="C10" s="51">
        <v>5</v>
      </c>
      <c r="D10">
        <v>1</v>
      </c>
      <c r="E10" s="19">
        <v>11</v>
      </c>
      <c r="F10" s="19">
        <v>19</v>
      </c>
      <c r="G10" s="41">
        <v>0.18970000000000001</v>
      </c>
      <c r="H10" s="13">
        <f t="shared" si="0"/>
        <v>0.14843902347574153</v>
      </c>
      <c r="I10" s="7"/>
      <c r="J10" s="21"/>
      <c r="K10" s="55"/>
      <c r="L10" s="54"/>
    </row>
    <row r="11" spans="1:12" ht="15">
      <c r="A11" s="32" t="s">
        <v>17</v>
      </c>
      <c r="B11">
        <v>79</v>
      </c>
      <c r="C11" s="51">
        <v>5</v>
      </c>
      <c r="D11">
        <v>1</v>
      </c>
      <c r="E11" s="19">
        <v>15</v>
      </c>
      <c r="F11" s="19">
        <v>19</v>
      </c>
      <c r="G11" s="41">
        <v>0.47720000000000001</v>
      </c>
      <c r="H11" s="6">
        <f t="shared" si="0"/>
        <v>0.43068915078576597</v>
      </c>
      <c r="I11" s="7">
        <f>AVERAGE(H12:H13)</f>
        <v>0.31288040199549488</v>
      </c>
      <c r="J11" s="35">
        <f>STDEV(H12:H13)</f>
        <v>1.94374518689641E-3</v>
      </c>
      <c r="K11" s="55">
        <f>100*J11/I11</f>
        <v>0.62124223009800328</v>
      </c>
      <c r="L11" s="54">
        <f>J11/3</f>
        <v>6.4791506229880337E-4</v>
      </c>
    </row>
    <row r="12" spans="1:12" ht="15">
      <c r="A12" s="32" t="s">
        <v>17</v>
      </c>
      <c r="B12">
        <v>80</v>
      </c>
      <c r="C12" s="51">
        <v>5</v>
      </c>
      <c r="D12">
        <v>1</v>
      </c>
      <c r="E12" s="19">
        <v>15</v>
      </c>
      <c r="F12" s="19">
        <v>19</v>
      </c>
      <c r="G12" s="41">
        <v>0.35580000000000001</v>
      </c>
      <c r="H12" s="13">
        <f t="shared" si="0"/>
        <v>0.31150596659294172</v>
      </c>
      <c r="I12" s="7"/>
      <c r="J12" s="21"/>
      <c r="K12" s="55"/>
      <c r="L12" s="54"/>
    </row>
    <row r="13" spans="1:12" ht="15">
      <c r="A13" s="32" t="s">
        <v>17</v>
      </c>
      <c r="B13">
        <v>81</v>
      </c>
      <c r="C13" s="51">
        <v>5</v>
      </c>
      <c r="D13">
        <v>1</v>
      </c>
      <c r="E13" s="19">
        <v>15</v>
      </c>
      <c r="F13" s="19">
        <v>19</v>
      </c>
      <c r="G13" s="41">
        <v>0.35859999999999997</v>
      </c>
      <c r="H13" s="13">
        <f t="shared" si="0"/>
        <v>0.31425483739804805</v>
      </c>
      <c r="I13" s="7"/>
      <c r="J13" s="21"/>
      <c r="K13" s="55"/>
      <c r="L13" s="54"/>
    </row>
    <row r="14" spans="1:12" ht="15">
      <c r="A14" s="32" t="s">
        <v>17</v>
      </c>
      <c r="B14">
        <v>43</v>
      </c>
      <c r="C14" s="51">
        <v>5</v>
      </c>
      <c r="D14">
        <v>1</v>
      </c>
      <c r="E14" s="24">
        <v>18</v>
      </c>
      <c r="F14" s="19">
        <v>24</v>
      </c>
      <c r="G14" s="41">
        <v>0.23369999999999999</v>
      </c>
      <c r="H14" s="6">
        <f t="shared" si="0"/>
        <v>0.19163556469884091</v>
      </c>
      <c r="I14" s="7">
        <v>0.126</v>
      </c>
      <c r="J14" s="35"/>
      <c r="K14" s="55"/>
      <c r="L14" s="54"/>
    </row>
    <row r="15" spans="1:12" ht="15">
      <c r="A15" s="32" t="s">
        <v>17</v>
      </c>
      <c r="B15">
        <v>44</v>
      </c>
      <c r="C15" s="51">
        <v>5</v>
      </c>
      <c r="D15">
        <v>1</v>
      </c>
      <c r="E15" s="24">
        <v>18</v>
      </c>
      <c r="F15" s="19">
        <v>24</v>
      </c>
      <c r="G15" s="41">
        <v>0.2359</v>
      </c>
      <c r="H15" s="6">
        <f t="shared" si="0"/>
        <v>0.19379539175999588</v>
      </c>
      <c r="I15" s="7"/>
      <c r="J15" s="21"/>
      <c r="K15" s="55"/>
      <c r="L15" s="54"/>
    </row>
    <row r="16" spans="1:12" ht="15">
      <c r="A16" s="32" t="s">
        <v>17</v>
      </c>
      <c r="B16">
        <v>45</v>
      </c>
      <c r="C16" s="51">
        <v>5</v>
      </c>
      <c r="D16">
        <v>1</v>
      </c>
      <c r="E16" s="24">
        <v>18</v>
      </c>
      <c r="F16" s="19">
        <v>24</v>
      </c>
      <c r="G16" s="41">
        <v>0.16639999999999999</v>
      </c>
      <c r="H16" s="13">
        <f t="shared" si="0"/>
        <v>0.12556449141896389</v>
      </c>
      <c r="I16" s="7"/>
      <c r="J16" s="21"/>
      <c r="K16" s="55"/>
      <c r="L16" s="54"/>
    </row>
    <row r="17" spans="1:12" customFormat="1" ht="15">
      <c r="A17" s="32" t="s">
        <v>17</v>
      </c>
      <c r="B17">
        <v>106</v>
      </c>
      <c r="C17">
        <v>25</v>
      </c>
      <c r="D17">
        <v>1</v>
      </c>
      <c r="E17" s="19">
        <v>3</v>
      </c>
      <c r="F17" s="19">
        <v>18</v>
      </c>
      <c r="G17" s="41">
        <v>0.18090000000000001</v>
      </c>
      <c r="H17" s="13">
        <f t="shared" si="0"/>
        <v>0.13979971523112164</v>
      </c>
      <c r="I17" s="7">
        <f>AVERAGE(H17:H19)</f>
        <v>0.13809803330415105</v>
      </c>
      <c r="J17" s="35">
        <f>STDEV(H17:H19)</f>
        <v>5.9767974101960428E-3</v>
      </c>
      <c r="K17" s="55">
        <f>100*J17/I17</f>
        <v>4.3279381083093149</v>
      </c>
      <c r="L17" s="54">
        <f>J17/3</f>
        <v>1.9922658033986809E-3</v>
      </c>
    </row>
    <row r="18" spans="1:12" customFormat="1" ht="15">
      <c r="A18" s="32" t="s">
        <v>17</v>
      </c>
      <c r="B18">
        <v>107</v>
      </c>
      <c r="C18">
        <v>25</v>
      </c>
      <c r="D18">
        <v>1</v>
      </c>
      <c r="E18" s="19">
        <v>3</v>
      </c>
      <c r="F18" s="19">
        <v>18</v>
      </c>
      <c r="G18" s="41">
        <v>0.1842</v>
      </c>
      <c r="H18" s="13">
        <f t="shared" si="0"/>
        <v>0.1430394558228541</v>
      </c>
      <c r="I18" s="7"/>
      <c r="J18" s="21"/>
      <c r="K18" s="55"/>
      <c r="L18" s="54"/>
    </row>
    <row r="19" spans="1:12" customFormat="1" ht="15">
      <c r="A19" s="32" t="s">
        <v>17</v>
      </c>
      <c r="B19">
        <v>108</v>
      </c>
      <c r="C19">
        <v>25</v>
      </c>
      <c r="D19">
        <v>1</v>
      </c>
      <c r="E19" s="19">
        <v>3</v>
      </c>
      <c r="F19" s="19">
        <v>18</v>
      </c>
      <c r="G19" s="41">
        <v>0.1724</v>
      </c>
      <c r="H19" s="13">
        <f t="shared" si="0"/>
        <v>0.13145492885847745</v>
      </c>
      <c r="I19" s="7"/>
      <c r="J19" s="21"/>
      <c r="K19" s="55"/>
      <c r="L19" s="54"/>
    </row>
    <row r="20" spans="1:12" s="25" customFormat="1" ht="12" customHeight="1">
      <c r="A20" s="32" t="s">
        <v>17</v>
      </c>
      <c r="B20">
        <v>52</v>
      </c>
      <c r="C20" s="51">
        <v>25</v>
      </c>
      <c r="D20">
        <v>1</v>
      </c>
      <c r="E20" s="19">
        <v>7</v>
      </c>
      <c r="F20" s="19">
        <v>17</v>
      </c>
      <c r="G20" s="41">
        <v>0.31909999999999999</v>
      </c>
      <c r="H20" s="6">
        <f t="shared" si="0"/>
        <v>0.27547612425458384</v>
      </c>
      <c r="I20" s="7">
        <v>0.18</v>
      </c>
      <c r="J20" s="35"/>
      <c r="K20" s="55"/>
      <c r="L20" s="54"/>
    </row>
    <row r="21" spans="1:12" s="25" customFormat="1" ht="15">
      <c r="A21" s="32" t="s">
        <v>17</v>
      </c>
      <c r="B21">
        <v>53</v>
      </c>
      <c r="C21" s="51">
        <v>25</v>
      </c>
      <c r="D21">
        <v>1</v>
      </c>
      <c r="E21" s="19">
        <v>7</v>
      </c>
      <c r="F21" s="19">
        <v>17</v>
      </c>
      <c r="G21" s="41">
        <v>0.37919999999999998</v>
      </c>
      <c r="H21" s="6">
        <f t="shared" si="0"/>
        <v>0.33447867260704456</v>
      </c>
      <c r="I21" s="5"/>
      <c r="J21" s="21"/>
      <c r="K21" s="55"/>
      <c r="L21" s="54"/>
    </row>
    <row r="22" spans="1:12" s="25" customFormat="1" ht="15">
      <c r="A22" s="32" t="s">
        <v>17</v>
      </c>
      <c r="B22">
        <v>54</v>
      </c>
      <c r="C22" s="51">
        <v>25</v>
      </c>
      <c r="D22">
        <v>1</v>
      </c>
      <c r="E22" s="19">
        <v>7</v>
      </c>
      <c r="F22" s="19">
        <v>17</v>
      </c>
      <c r="G22" s="41">
        <v>0.22189999999999999</v>
      </c>
      <c r="H22" s="13">
        <f t="shared" si="0"/>
        <v>0.18005103773446424</v>
      </c>
      <c r="I22" s="5"/>
      <c r="J22" s="21"/>
      <c r="K22" s="55"/>
      <c r="L22" s="54"/>
    </row>
    <row r="23" spans="1:12" s="25" customFormat="1" ht="15">
      <c r="A23" s="32" t="s">
        <v>17</v>
      </c>
      <c r="B23">
        <v>16</v>
      </c>
      <c r="C23" s="51">
        <v>25</v>
      </c>
      <c r="D23">
        <v>1</v>
      </c>
      <c r="E23" s="19">
        <v>11</v>
      </c>
      <c r="F23" s="19">
        <v>17</v>
      </c>
      <c r="G23" s="41">
        <v>0.19289999999999999</v>
      </c>
      <c r="H23" s="13">
        <f t="shared" si="0"/>
        <v>0.15158059011014874</v>
      </c>
      <c r="I23" s="7">
        <f>AVERAGE(H23:H25)</f>
        <v>0.15154786545770702</v>
      </c>
      <c r="J23" s="35">
        <f>STDEV(H23:H25)</f>
        <v>2.9944398128439399E-3</v>
      </c>
      <c r="K23" s="55">
        <f>100*J23/I23</f>
        <v>1.9759036551257849</v>
      </c>
      <c r="L23" s="54">
        <f>J23/3</f>
        <v>9.9814660428131324E-4</v>
      </c>
    </row>
    <row r="24" spans="1:12" s="25" customFormat="1" ht="15">
      <c r="A24" s="32" t="s">
        <v>17</v>
      </c>
      <c r="B24">
        <v>17</v>
      </c>
      <c r="C24" s="51">
        <v>25</v>
      </c>
      <c r="D24">
        <v>1</v>
      </c>
      <c r="E24" s="19">
        <v>11</v>
      </c>
      <c r="F24" s="19">
        <v>17</v>
      </c>
      <c r="G24" s="41">
        <v>0.19589999999999999</v>
      </c>
      <c r="H24" s="13">
        <f t="shared" si="0"/>
        <v>0.15452580882990552</v>
      </c>
      <c r="I24" s="7"/>
      <c r="J24" s="21"/>
      <c r="K24" s="55"/>
      <c r="L24" s="54"/>
    </row>
    <row r="25" spans="1:12" s="25" customFormat="1" ht="15">
      <c r="A25" s="32" t="s">
        <v>17</v>
      </c>
      <c r="B25">
        <v>18</v>
      </c>
      <c r="C25" s="51">
        <v>25</v>
      </c>
      <c r="D25">
        <v>1</v>
      </c>
      <c r="E25" s="19">
        <v>11</v>
      </c>
      <c r="F25" s="19">
        <v>17</v>
      </c>
      <c r="G25" s="41">
        <v>0.1898</v>
      </c>
      <c r="H25" s="13">
        <f t="shared" si="0"/>
        <v>0.14853719743306676</v>
      </c>
      <c r="I25" s="7"/>
      <c r="J25" s="21"/>
      <c r="K25" s="55"/>
      <c r="L25" s="54"/>
    </row>
    <row r="26" spans="1:12" s="25" customFormat="1" ht="15">
      <c r="A26" s="32" t="s">
        <v>17</v>
      </c>
      <c r="B26">
        <v>76</v>
      </c>
      <c r="C26" s="51">
        <v>25</v>
      </c>
      <c r="D26">
        <v>1</v>
      </c>
      <c r="E26" s="19">
        <v>15</v>
      </c>
      <c r="F26" s="19">
        <v>17</v>
      </c>
      <c r="G26" s="41">
        <v>0.2253</v>
      </c>
      <c r="H26" s="13">
        <f t="shared" si="0"/>
        <v>0.18338895228352195</v>
      </c>
      <c r="I26" s="7">
        <v>0.183</v>
      </c>
      <c r="J26" s="35"/>
      <c r="K26" s="55"/>
      <c r="L26" s="54"/>
    </row>
    <row r="27" spans="1:12" s="25" customFormat="1" ht="15">
      <c r="A27" s="32" t="s">
        <v>17</v>
      </c>
      <c r="B27">
        <v>77</v>
      </c>
      <c r="C27" s="51">
        <v>25</v>
      </c>
      <c r="D27">
        <v>1</v>
      </c>
      <c r="E27" s="19">
        <v>15</v>
      </c>
      <c r="F27" s="19">
        <v>17</v>
      </c>
      <c r="G27" s="41">
        <v>0.26179999999999998</v>
      </c>
      <c r="H27" s="6">
        <f t="shared" si="0"/>
        <v>0.21922244670722937</v>
      </c>
      <c r="I27" s="5"/>
      <c r="J27" s="21"/>
      <c r="K27" s="55"/>
      <c r="L27" s="54"/>
    </row>
    <row r="28" spans="1:12" s="25" customFormat="1" ht="15">
      <c r="A28" s="32" t="s">
        <v>17</v>
      </c>
      <c r="B28">
        <v>78</v>
      </c>
      <c r="C28" s="51">
        <v>25</v>
      </c>
      <c r="D28">
        <v>1</v>
      </c>
      <c r="E28" s="19">
        <v>15</v>
      </c>
      <c r="F28" s="19">
        <v>17</v>
      </c>
      <c r="G28" s="41">
        <v>0.35859999999999997</v>
      </c>
      <c r="H28" s="6">
        <f t="shared" si="0"/>
        <v>0.31425483739804805</v>
      </c>
      <c r="I28" s="5"/>
      <c r="J28" s="21"/>
      <c r="K28" s="55"/>
      <c r="L28" s="54"/>
    </row>
    <row r="29" spans="1:12" s="25" customFormat="1" ht="15">
      <c r="A29" s="32" t="s">
        <v>17</v>
      </c>
      <c r="B29">
        <v>97</v>
      </c>
      <c r="C29" s="51">
        <v>25</v>
      </c>
      <c r="D29">
        <v>1</v>
      </c>
      <c r="E29" s="24">
        <v>18</v>
      </c>
      <c r="F29" s="19">
        <v>23</v>
      </c>
      <c r="G29" s="41">
        <v>0.4854</v>
      </c>
      <c r="H29" s="6">
        <f t="shared" si="0"/>
        <v>0.43873941528643445</v>
      </c>
      <c r="I29" s="7">
        <v>0.188</v>
      </c>
      <c r="J29" s="35"/>
      <c r="K29" s="55"/>
      <c r="L29" s="54"/>
    </row>
    <row r="30" spans="1:12" s="25" customFormat="1" ht="15">
      <c r="A30" s="32" t="s">
        <v>17</v>
      </c>
      <c r="B30">
        <v>98</v>
      </c>
      <c r="C30" s="51">
        <v>25</v>
      </c>
      <c r="D30">
        <v>1</v>
      </c>
      <c r="E30" s="24">
        <v>18</v>
      </c>
      <c r="F30" s="19">
        <v>23</v>
      </c>
      <c r="G30" s="41">
        <v>0.2303</v>
      </c>
      <c r="H30" s="13">
        <f t="shared" si="0"/>
        <v>0.18829765014978322</v>
      </c>
      <c r="I30" s="7"/>
      <c r="J30" s="21"/>
      <c r="K30" s="55"/>
      <c r="L30" s="66"/>
    </row>
    <row r="31" spans="1:12" s="25" customFormat="1" ht="15">
      <c r="A31" s="32" t="s">
        <v>17</v>
      </c>
      <c r="B31">
        <v>99</v>
      </c>
      <c r="C31" s="51">
        <v>25</v>
      </c>
      <c r="D31">
        <v>1</v>
      </c>
      <c r="E31" s="24">
        <v>18</v>
      </c>
      <c r="F31" s="19">
        <v>23</v>
      </c>
      <c r="G31" s="41">
        <v>0.39079999999999998</v>
      </c>
      <c r="H31" s="6">
        <f t="shared" si="0"/>
        <v>0.34586685165677078</v>
      </c>
      <c r="I31" s="7"/>
      <c r="J31" s="21"/>
      <c r="K31" s="55"/>
      <c r="L31" s="66"/>
    </row>
    <row r="32" spans="1:12" s="25" customFormat="1" ht="15">
      <c r="A32" s="32" t="s">
        <v>17</v>
      </c>
      <c r="B32">
        <v>118</v>
      </c>
      <c r="C32">
        <v>45</v>
      </c>
      <c r="D32">
        <v>1</v>
      </c>
      <c r="E32" s="19">
        <v>3</v>
      </c>
      <c r="F32" s="19">
        <v>16</v>
      </c>
      <c r="G32" s="41">
        <v>0.18</v>
      </c>
      <c r="H32" s="13">
        <f t="shared" si="0"/>
        <v>0.13891614961519461</v>
      </c>
      <c r="I32" s="7">
        <f>AVERAGE(H32,H34)</f>
        <v>0.15614567912577176</v>
      </c>
      <c r="J32" s="35">
        <f>STDEV(H32,H34)</f>
        <v>2.4366234307165772E-2</v>
      </c>
      <c r="K32" s="55">
        <f>100*J32/I32</f>
        <v>15.604808563123497</v>
      </c>
      <c r="L32" s="54">
        <f>J32/3</f>
        <v>8.1220781023885903E-3</v>
      </c>
    </row>
    <row r="33" spans="1:12" s="25" customFormat="1" ht="15">
      <c r="A33" s="32" t="s">
        <v>17</v>
      </c>
      <c r="B33">
        <v>119</v>
      </c>
      <c r="C33">
        <v>45</v>
      </c>
      <c r="D33">
        <v>1</v>
      </c>
      <c r="E33" s="19">
        <v>3</v>
      </c>
      <c r="F33" s="19">
        <v>16</v>
      </c>
      <c r="G33" s="41">
        <v>0.2747</v>
      </c>
      <c r="H33" s="6">
        <f t="shared" si="0"/>
        <v>0.23188688720218353</v>
      </c>
      <c r="I33" s="7"/>
      <c r="J33" s="21"/>
      <c r="K33" s="55"/>
      <c r="L33" s="54"/>
    </row>
    <row r="34" spans="1:12" s="25" customFormat="1" ht="15">
      <c r="A34" s="32" t="s">
        <v>17</v>
      </c>
      <c r="B34">
        <v>120</v>
      </c>
      <c r="C34">
        <v>45</v>
      </c>
      <c r="D34">
        <v>1</v>
      </c>
      <c r="E34" s="19">
        <v>3</v>
      </c>
      <c r="F34" s="19">
        <v>16</v>
      </c>
      <c r="G34" s="41">
        <v>0.21510000000000001</v>
      </c>
      <c r="H34" s="13">
        <f t="shared" si="0"/>
        <v>0.17337520863634892</v>
      </c>
      <c r="I34" s="7"/>
      <c r="J34" s="21"/>
      <c r="K34" s="55"/>
      <c r="L34" s="54"/>
    </row>
    <row r="35" spans="1:12" s="25" customFormat="1" ht="15">
      <c r="A35" s="32" t="s">
        <v>17</v>
      </c>
      <c r="B35">
        <v>37</v>
      </c>
      <c r="C35" s="51">
        <v>45</v>
      </c>
      <c r="D35">
        <v>1</v>
      </c>
      <c r="E35" s="19">
        <v>7</v>
      </c>
      <c r="F35" s="19">
        <v>15</v>
      </c>
      <c r="G35" s="41">
        <v>0.37759999999999999</v>
      </c>
      <c r="H35" s="6">
        <f t="shared" si="0"/>
        <v>0.332907889289841</v>
      </c>
      <c r="I35" s="7">
        <v>0.19</v>
      </c>
      <c r="J35" s="35"/>
      <c r="K35" s="55"/>
      <c r="L35" s="54"/>
    </row>
    <row r="36" spans="1:12" s="25" customFormat="1" ht="15">
      <c r="A36" s="32" t="s">
        <v>17</v>
      </c>
      <c r="B36">
        <v>38</v>
      </c>
      <c r="C36" s="51">
        <v>45</v>
      </c>
      <c r="D36">
        <v>1</v>
      </c>
      <c r="E36" s="19">
        <v>7</v>
      </c>
      <c r="F36" s="19">
        <v>15</v>
      </c>
      <c r="G36" s="41">
        <v>0.2324</v>
      </c>
      <c r="H36" s="13">
        <f t="shared" si="0"/>
        <v>0.19035930325361297</v>
      </c>
      <c r="I36" s="7"/>
      <c r="J36" s="21"/>
      <c r="K36" s="55"/>
      <c r="L36" s="54"/>
    </row>
    <row r="37" spans="1:12" s="25" customFormat="1" ht="15">
      <c r="A37" s="32" t="s">
        <v>17</v>
      </c>
      <c r="B37">
        <v>39</v>
      </c>
      <c r="C37" s="51">
        <v>45</v>
      </c>
      <c r="D37">
        <v>1</v>
      </c>
      <c r="E37" s="19">
        <v>7</v>
      </c>
      <c r="F37" s="19">
        <v>15</v>
      </c>
      <c r="G37" s="41">
        <v>0.309</v>
      </c>
      <c r="H37" s="6">
        <f>(G37-0.0385)/1.018600072</f>
        <v>0.26556055456473604</v>
      </c>
      <c r="I37" s="7"/>
      <c r="J37" s="21"/>
      <c r="K37" s="55"/>
      <c r="L37" s="54"/>
    </row>
    <row r="38" spans="1:12" s="25" customFormat="1" ht="15">
      <c r="A38" s="32" t="s">
        <v>17</v>
      </c>
      <c r="B38">
        <v>58</v>
      </c>
      <c r="C38" s="51">
        <v>45</v>
      </c>
      <c r="D38">
        <v>1</v>
      </c>
      <c r="E38" s="19">
        <v>11</v>
      </c>
      <c r="F38" s="19">
        <v>15</v>
      </c>
      <c r="G38" s="41">
        <v>0.4854</v>
      </c>
      <c r="H38" s="6">
        <f t="shared" si="0"/>
        <v>0.43873941528643445</v>
      </c>
      <c r="I38" s="7">
        <v>0.16600000000000001</v>
      </c>
      <c r="J38" s="35"/>
      <c r="K38" s="55"/>
      <c r="L38" s="54"/>
    </row>
    <row r="39" spans="1:12" s="25" customFormat="1" ht="15">
      <c r="A39" s="32" t="s">
        <v>17</v>
      </c>
      <c r="B39">
        <v>59</v>
      </c>
      <c r="C39" s="51">
        <v>45</v>
      </c>
      <c r="D39">
        <v>1</v>
      </c>
      <c r="E39" s="19">
        <v>11</v>
      </c>
      <c r="F39" s="19">
        <v>15</v>
      </c>
      <c r="G39" s="41">
        <v>0.33429999999999999</v>
      </c>
      <c r="H39" s="6">
        <f t="shared" si="0"/>
        <v>0.29039856576801815</v>
      </c>
      <c r="I39" s="7"/>
      <c r="J39" s="21"/>
      <c r="K39" s="55"/>
      <c r="L39" s="54"/>
    </row>
    <row r="40" spans="1:12" s="25" customFormat="1" ht="15">
      <c r="A40" s="32" t="s">
        <v>17</v>
      </c>
      <c r="B40">
        <v>60</v>
      </c>
      <c r="C40" s="51">
        <v>45</v>
      </c>
      <c r="D40">
        <v>1</v>
      </c>
      <c r="E40" s="19">
        <v>11</v>
      </c>
      <c r="F40" s="19">
        <v>15</v>
      </c>
      <c r="G40" s="41">
        <v>0.2074</v>
      </c>
      <c r="H40" s="13">
        <f t="shared" si="0"/>
        <v>0.16581581392230652</v>
      </c>
      <c r="I40" s="7"/>
      <c r="J40" s="21"/>
      <c r="K40" s="55"/>
      <c r="L40" s="54"/>
    </row>
    <row r="41" spans="1:12" s="25" customFormat="1" ht="15">
      <c r="A41" s="32" t="s">
        <v>17</v>
      </c>
      <c r="B41">
        <v>64</v>
      </c>
      <c r="C41" s="51">
        <v>45</v>
      </c>
      <c r="D41">
        <v>1</v>
      </c>
      <c r="E41" s="19">
        <v>15</v>
      </c>
      <c r="F41" s="19">
        <v>15</v>
      </c>
      <c r="G41" s="41">
        <v>0.24160000000000001</v>
      </c>
      <c r="H41" s="13">
        <f t="shared" si="0"/>
        <v>0.19939130732753377</v>
      </c>
      <c r="I41" s="7">
        <f>AVERAGE(H41:H43)</f>
        <v>0.19873681427869894</v>
      </c>
      <c r="J41" s="35">
        <f>STDEV(H41:H43)</f>
        <v>1.4246503706013389E-2</v>
      </c>
      <c r="K41" s="55">
        <f>100*J41/I41</f>
        <v>7.1685277625688304</v>
      </c>
      <c r="L41" s="54">
        <f>J41/3</f>
        <v>4.7488345686711297E-3</v>
      </c>
    </row>
    <row r="42" spans="1:12" s="25" customFormat="1" ht="15">
      <c r="A42" s="32" t="s">
        <v>17</v>
      </c>
      <c r="B42">
        <v>65</v>
      </c>
      <c r="C42" s="51">
        <v>45</v>
      </c>
      <c r="D42">
        <v>1</v>
      </c>
      <c r="E42" s="19">
        <v>15</v>
      </c>
      <c r="F42" s="19">
        <v>15</v>
      </c>
      <c r="G42" s="41">
        <v>0.25509999999999999</v>
      </c>
      <c r="H42" s="13">
        <f t="shared" si="0"/>
        <v>0.21264479156643926</v>
      </c>
      <c r="I42" s="7"/>
      <c r="J42" s="21"/>
      <c r="K42" s="55"/>
      <c r="L42" s="54"/>
    </row>
    <row r="43" spans="1:12" s="25" customFormat="1" ht="15">
      <c r="A43" s="32" t="s">
        <v>17</v>
      </c>
      <c r="B43">
        <v>66</v>
      </c>
      <c r="C43" s="51">
        <v>45</v>
      </c>
      <c r="D43">
        <v>1</v>
      </c>
      <c r="E43" s="19">
        <v>15</v>
      </c>
      <c r="F43" s="19">
        <v>15</v>
      </c>
      <c r="G43" s="41">
        <v>0.2261</v>
      </c>
      <c r="H43" s="13">
        <f t="shared" si="0"/>
        <v>0.18417434394212373</v>
      </c>
      <c r="I43" s="7"/>
      <c r="J43" s="21"/>
      <c r="K43" s="55"/>
      <c r="L43" s="54"/>
    </row>
    <row r="44" spans="1:12" s="25" customFormat="1" ht="15">
      <c r="A44" s="32" t="s">
        <v>17</v>
      </c>
      <c r="B44">
        <v>88</v>
      </c>
      <c r="C44" s="51">
        <v>45</v>
      </c>
      <c r="D44">
        <v>1</v>
      </c>
      <c r="E44" s="24">
        <v>18</v>
      </c>
      <c r="F44" s="19">
        <v>21</v>
      </c>
      <c r="G44" s="41">
        <v>0.22209999999999999</v>
      </c>
      <c r="H44" s="13">
        <f t="shared" si="0"/>
        <v>0.18024738564911469</v>
      </c>
      <c r="I44" s="7">
        <f>AVERAGE(H44:H46)</f>
        <v>0.1814254731370174</v>
      </c>
      <c r="J44" s="35">
        <f>STDEV(H44:H46)</f>
        <v>5.0136047250558986E-3</v>
      </c>
      <c r="K44" s="55">
        <f>100*J44/I44</f>
        <v>2.7634513711696318</v>
      </c>
      <c r="L44" s="54">
        <f>J44/3</f>
        <v>1.6712015750186329E-3</v>
      </c>
    </row>
    <row r="45" spans="1:12" s="25" customFormat="1" ht="15">
      <c r="A45" s="32" t="s">
        <v>17</v>
      </c>
      <c r="B45">
        <v>89</v>
      </c>
      <c r="C45" s="51">
        <v>45</v>
      </c>
      <c r="D45">
        <v>1</v>
      </c>
      <c r="E45" s="24">
        <v>18</v>
      </c>
      <c r="F45" s="19">
        <v>21</v>
      </c>
      <c r="G45" s="41">
        <v>0.22889999999999999</v>
      </c>
      <c r="H45" s="13">
        <f t="shared" si="0"/>
        <v>0.18692321474723006</v>
      </c>
      <c r="I45" s="7"/>
      <c r="J45" s="21"/>
      <c r="K45" s="55"/>
      <c r="L45" s="54"/>
    </row>
    <row r="46" spans="1:12" s="25" customFormat="1" ht="15">
      <c r="A46" s="32" t="s">
        <v>17</v>
      </c>
      <c r="B46">
        <v>90</v>
      </c>
      <c r="C46" s="51">
        <v>45</v>
      </c>
      <c r="D46">
        <v>1</v>
      </c>
      <c r="E46" s="24">
        <v>18</v>
      </c>
      <c r="F46" s="19">
        <v>21</v>
      </c>
      <c r="G46" s="41">
        <v>0.21890000000000001</v>
      </c>
      <c r="H46" s="13">
        <f t="shared" si="0"/>
        <v>0.17710581901470748</v>
      </c>
      <c r="I46" s="7"/>
      <c r="J46" s="21"/>
      <c r="K46" s="55"/>
      <c r="L46" s="54"/>
    </row>
    <row r="47" spans="1:12" s="25" customFormat="1" ht="15">
      <c r="A47" s="32" t="s">
        <v>17</v>
      </c>
      <c r="B47">
        <v>109</v>
      </c>
      <c r="C47">
        <v>75</v>
      </c>
      <c r="D47">
        <v>1</v>
      </c>
      <c r="E47" s="19">
        <v>3</v>
      </c>
      <c r="F47" s="19">
        <v>14</v>
      </c>
      <c r="G47" s="41">
        <v>0.15160000000000001</v>
      </c>
      <c r="H47" s="13">
        <f t="shared" si="0"/>
        <v>0.11103474573483048</v>
      </c>
      <c r="I47" s="7">
        <f>AVERAGE(H47:H49)</f>
        <v>0.12000130050386776</v>
      </c>
      <c r="J47" s="35">
        <f>STDEV(H47:H49)</f>
        <v>1.2287573189344444E-2</v>
      </c>
      <c r="K47" s="55">
        <f>100*J47/I47</f>
        <v>10.239533353180956</v>
      </c>
      <c r="L47" s="54">
        <f>J47/3</f>
        <v>4.0958577297814814E-3</v>
      </c>
    </row>
    <row r="48" spans="1:12" s="25" customFormat="1" ht="15">
      <c r="A48" s="32" t="s">
        <v>17</v>
      </c>
      <c r="B48">
        <v>110</v>
      </c>
      <c r="C48">
        <v>75</v>
      </c>
      <c r="D48">
        <v>1</v>
      </c>
      <c r="E48" s="19">
        <v>3</v>
      </c>
      <c r="F48" s="19">
        <v>14</v>
      </c>
      <c r="G48" s="41">
        <v>0.15559999999999999</v>
      </c>
      <c r="H48" s="13">
        <f t="shared" si="0"/>
        <v>0.11496170402783949</v>
      </c>
      <c r="I48" s="5"/>
      <c r="J48" s="21"/>
      <c r="K48" s="55"/>
      <c r="L48" s="54"/>
    </row>
    <row r="49" spans="1:28" s="25" customFormat="1" ht="15">
      <c r="A49" s="32" t="s">
        <v>17</v>
      </c>
      <c r="B49">
        <v>111</v>
      </c>
      <c r="C49">
        <v>75</v>
      </c>
      <c r="D49">
        <v>1</v>
      </c>
      <c r="E49" s="19">
        <v>3</v>
      </c>
      <c r="F49" s="19">
        <v>14</v>
      </c>
      <c r="G49" s="41">
        <v>0.17499999999999999</v>
      </c>
      <c r="H49" s="13">
        <f t="shared" si="0"/>
        <v>0.1340074517489333</v>
      </c>
      <c r="I49" s="5"/>
      <c r="J49" s="21"/>
      <c r="K49" s="55"/>
      <c r="L49" s="54"/>
    </row>
    <row r="50" spans="1:28" s="25" customFormat="1" ht="15">
      <c r="A50" s="32" t="s">
        <v>17</v>
      </c>
      <c r="B50">
        <v>13</v>
      </c>
      <c r="C50" s="51">
        <v>75</v>
      </c>
      <c r="D50">
        <v>1</v>
      </c>
      <c r="E50" s="19">
        <v>7</v>
      </c>
      <c r="F50" s="19">
        <v>13</v>
      </c>
      <c r="G50" s="41">
        <v>0.1125</v>
      </c>
      <c r="H50" s="6">
        <f t="shared" si="0"/>
        <v>7.2648728420667164E-2</v>
      </c>
      <c r="I50" s="7">
        <f>AVERAGE(H51:H52)</f>
        <v>0.14829176253975368</v>
      </c>
      <c r="J50" s="35">
        <f>STDEV(H51:H52)</f>
        <v>4.5122656124380748E-3</v>
      </c>
      <c r="K50" s="55">
        <f>100*J50/I50</f>
        <v>3.042829578095033</v>
      </c>
      <c r="L50" s="54">
        <f>J50/3</f>
        <v>1.5040885374793583E-3</v>
      </c>
    </row>
    <row r="51" spans="1:28" ht="15">
      <c r="A51" s="32" t="s">
        <v>17</v>
      </c>
      <c r="B51">
        <v>14</v>
      </c>
      <c r="C51" s="51">
        <v>75</v>
      </c>
      <c r="D51">
        <v>1</v>
      </c>
      <c r="E51" s="19">
        <v>7</v>
      </c>
      <c r="F51" s="19">
        <v>13</v>
      </c>
      <c r="G51" s="41">
        <v>0.18629999999999999</v>
      </c>
      <c r="H51" s="13">
        <f t="shared" si="0"/>
        <v>0.14510110892668385</v>
      </c>
      <c r="I51" s="7"/>
      <c r="J51" s="21"/>
      <c r="K51" s="55"/>
      <c r="L51" s="54"/>
    </row>
    <row r="52" spans="1:28" ht="15">
      <c r="A52" s="32" t="s">
        <v>17</v>
      </c>
      <c r="B52">
        <v>15</v>
      </c>
      <c r="C52" s="51">
        <v>75</v>
      </c>
      <c r="D52">
        <v>1</v>
      </c>
      <c r="E52" s="19">
        <v>7</v>
      </c>
      <c r="F52" s="19">
        <v>13</v>
      </c>
      <c r="G52" s="41">
        <v>0.1928</v>
      </c>
      <c r="H52" s="13">
        <f t="shared" si="0"/>
        <v>0.15148241615282351</v>
      </c>
      <c r="I52" s="7"/>
      <c r="J52" s="21"/>
      <c r="K52" s="55"/>
      <c r="L52" s="54"/>
    </row>
    <row r="53" spans="1:28" ht="15">
      <c r="A53" s="32" t="s">
        <v>17</v>
      </c>
      <c r="B53">
        <v>61</v>
      </c>
      <c r="C53" s="51">
        <v>75</v>
      </c>
      <c r="D53">
        <v>1</v>
      </c>
      <c r="E53" s="19">
        <v>11</v>
      </c>
      <c r="F53" s="19">
        <v>13</v>
      </c>
      <c r="G53" s="41">
        <v>0.29320000000000002</v>
      </c>
      <c r="H53" s="6">
        <f t="shared" si="0"/>
        <v>0.25004906930735038</v>
      </c>
      <c r="I53" s="7">
        <v>0.17</v>
      </c>
      <c r="J53" s="35"/>
      <c r="K53" s="55"/>
      <c r="L53" s="54"/>
    </row>
    <row r="54" spans="1:28" ht="15">
      <c r="A54" s="32" t="s">
        <v>17</v>
      </c>
      <c r="B54">
        <v>62</v>
      </c>
      <c r="C54" s="51">
        <v>75</v>
      </c>
      <c r="D54">
        <v>1</v>
      </c>
      <c r="E54" s="19">
        <v>11</v>
      </c>
      <c r="F54" s="19">
        <v>13</v>
      </c>
      <c r="G54" s="41">
        <v>0.21199999999999999</v>
      </c>
      <c r="H54" s="13">
        <f t="shared" si="0"/>
        <v>0.17033181595926689</v>
      </c>
      <c r="I54" s="7"/>
      <c r="J54" s="21"/>
      <c r="K54" s="55"/>
      <c r="L54" s="54"/>
    </row>
    <row r="55" spans="1:28" ht="15">
      <c r="A55" s="32" t="s">
        <v>17</v>
      </c>
      <c r="B55">
        <v>63</v>
      </c>
      <c r="C55" s="51">
        <v>75</v>
      </c>
      <c r="D55">
        <v>1</v>
      </c>
      <c r="E55" s="19">
        <v>11</v>
      </c>
      <c r="F55" s="19">
        <v>13</v>
      </c>
      <c r="G55" s="41">
        <v>0.1124</v>
      </c>
      <c r="H55" s="6">
        <f t="shared" si="0"/>
        <v>7.2550554463341924E-2</v>
      </c>
      <c r="I55" s="7"/>
      <c r="J55" s="21"/>
      <c r="K55" s="55"/>
      <c r="L55" s="54"/>
    </row>
    <row r="56" spans="1:28" ht="15">
      <c r="A56" s="32" t="s">
        <v>17</v>
      </c>
      <c r="B56">
        <v>73</v>
      </c>
      <c r="C56" s="51">
        <v>75</v>
      </c>
      <c r="D56">
        <v>1</v>
      </c>
      <c r="E56" s="19">
        <v>15</v>
      </c>
      <c r="F56" s="19">
        <v>13</v>
      </c>
      <c r="G56" s="41">
        <v>0.219</v>
      </c>
      <c r="H56" s="13">
        <f t="shared" si="0"/>
        <v>0.17720399297203271</v>
      </c>
      <c r="I56" s="7">
        <f>AVERAGE(H56,H58)</f>
        <v>0.17003729408729124</v>
      </c>
      <c r="J56" s="35">
        <f>STDEV(H56,H58)</f>
        <v>1.0135242760245546E-2</v>
      </c>
      <c r="K56" s="55">
        <f>100*J56/I56</f>
        <v>5.9605998876002255</v>
      </c>
      <c r="L56" s="54">
        <f>J56/3</f>
        <v>3.3784142534151822E-3</v>
      </c>
    </row>
    <row r="57" spans="1:28" ht="15">
      <c r="A57" s="32" t="s">
        <v>17</v>
      </c>
      <c r="B57">
        <v>74</v>
      </c>
      <c r="C57" s="51">
        <v>75</v>
      </c>
      <c r="D57">
        <v>1</v>
      </c>
      <c r="E57" s="19">
        <v>15</v>
      </c>
      <c r="F57" s="19">
        <v>13</v>
      </c>
      <c r="G57" s="41">
        <v>0.27979999999999999</v>
      </c>
      <c r="H57" s="6">
        <f t="shared" si="0"/>
        <v>0.23689375902577003</v>
      </c>
      <c r="I57" s="7"/>
      <c r="J57" s="21"/>
      <c r="K57" s="55"/>
      <c r="L57" s="54"/>
      <c r="M57" s="29"/>
      <c r="O57" s="30"/>
      <c r="P57" s="28"/>
      <c r="Q57" s="28"/>
      <c r="R57" s="28"/>
      <c r="S57" s="28"/>
      <c r="T57" s="29"/>
      <c r="U57" s="29"/>
      <c r="W57" s="28"/>
      <c r="X57" s="28"/>
      <c r="Y57" s="28"/>
      <c r="Z57" s="28"/>
      <c r="AA57" s="29"/>
      <c r="AB57" s="29"/>
    </row>
    <row r="58" spans="1:28" ht="15">
      <c r="A58" s="32" t="s">
        <v>17</v>
      </c>
      <c r="B58">
        <v>75</v>
      </c>
      <c r="C58" s="51">
        <v>75</v>
      </c>
      <c r="D58">
        <v>1</v>
      </c>
      <c r="E58" s="19">
        <v>15</v>
      </c>
      <c r="F58" s="19">
        <v>13</v>
      </c>
      <c r="G58" s="41">
        <v>0.2044</v>
      </c>
      <c r="H58" s="13">
        <f t="shared" si="0"/>
        <v>0.16287059520254973</v>
      </c>
      <c r="I58" s="7"/>
      <c r="J58" s="21"/>
      <c r="K58" s="55"/>
      <c r="L58" s="54"/>
      <c r="M58" s="22"/>
      <c r="P58" s="20"/>
      <c r="Q58" s="20"/>
      <c r="R58" s="31"/>
      <c r="S58" s="19"/>
      <c r="T58" s="22"/>
      <c r="U58" s="22"/>
      <c r="W58" s="20"/>
      <c r="X58" s="20"/>
      <c r="Y58" s="31"/>
      <c r="Z58" s="19"/>
      <c r="AA58" s="22"/>
      <c r="AB58" s="22"/>
    </row>
    <row r="59" spans="1:28" ht="15">
      <c r="A59" s="32" t="s">
        <v>17</v>
      </c>
      <c r="B59">
        <v>100</v>
      </c>
      <c r="C59" s="51">
        <v>75</v>
      </c>
      <c r="D59">
        <v>1</v>
      </c>
      <c r="E59" s="24">
        <v>18</v>
      </c>
      <c r="F59" s="19">
        <v>19</v>
      </c>
      <c r="G59" s="41">
        <v>0.19800000000000001</v>
      </c>
      <c r="H59" s="13">
        <f t="shared" si="0"/>
        <v>0.15658746193373529</v>
      </c>
      <c r="I59" s="7">
        <f>AVERAGE(H59:H60)</f>
        <v>0.15840368014425196</v>
      </c>
      <c r="J59" s="35">
        <f>STDEV(H59:H60)</f>
        <v>2.5685204255416648E-3</v>
      </c>
      <c r="K59" s="55">
        <f>100*J59/I59</f>
        <v>1.6215029999319555</v>
      </c>
      <c r="L59" s="54">
        <f>J59/3</f>
        <v>8.5617347518055496E-4</v>
      </c>
      <c r="M59" s="22"/>
      <c r="P59" s="20"/>
      <c r="Q59" s="20"/>
      <c r="R59" s="31"/>
      <c r="S59" s="19"/>
      <c r="T59" s="22"/>
      <c r="U59" s="22"/>
      <c r="W59" s="20"/>
      <c r="X59" s="20"/>
      <c r="Y59" s="31"/>
      <c r="Z59" s="19"/>
      <c r="AA59" s="22"/>
      <c r="AB59" s="22"/>
    </row>
    <row r="60" spans="1:28" ht="15">
      <c r="A60" s="32" t="s">
        <v>17</v>
      </c>
      <c r="B60">
        <v>101</v>
      </c>
      <c r="C60" s="51">
        <v>75</v>
      </c>
      <c r="D60">
        <v>1</v>
      </c>
      <c r="E60" s="24">
        <v>18</v>
      </c>
      <c r="F60" s="19">
        <v>19</v>
      </c>
      <c r="G60" s="41">
        <v>0.20169999999999999</v>
      </c>
      <c r="H60" s="13">
        <f t="shared" si="0"/>
        <v>0.16021989835476863</v>
      </c>
      <c r="I60" s="7"/>
      <c r="J60" s="21"/>
      <c r="K60" s="55"/>
      <c r="L60" s="54"/>
      <c r="M60" s="22"/>
      <c r="P60" s="20"/>
      <c r="Q60" s="20"/>
      <c r="R60" s="31"/>
      <c r="S60" s="19"/>
      <c r="T60" s="22"/>
      <c r="U60" s="22"/>
      <c r="W60" s="20"/>
      <c r="X60" s="20"/>
      <c r="Y60" s="31"/>
      <c r="Z60" s="19"/>
      <c r="AA60" s="22"/>
      <c r="AB60" s="22"/>
    </row>
    <row r="61" spans="1:28" ht="15">
      <c r="A61" s="32" t="s">
        <v>17</v>
      </c>
      <c r="B61">
        <v>102</v>
      </c>
      <c r="C61" s="51">
        <v>75</v>
      </c>
      <c r="D61">
        <v>1</v>
      </c>
      <c r="E61" s="24">
        <v>18</v>
      </c>
      <c r="F61" s="19">
        <v>19</v>
      </c>
      <c r="G61" s="41">
        <v>0.3044</v>
      </c>
      <c r="H61" s="6">
        <f t="shared" si="0"/>
        <v>0.26104455252777564</v>
      </c>
      <c r="I61" s="7"/>
      <c r="J61" s="21"/>
      <c r="K61" s="55"/>
      <c r="L61" s="54"/>
      <c r="M61" s="22"/>
      <c r="P61" s="20"/>
      <c r="Q61" s="20"/>
      <c r="R61" s="31"/>
      <c r="S61" s="19"/>
      <c r="T61" s="22"/>
      <c r="U61" s="22"/>
      <c r="W61" s="20"/>
      <c r="X61" s="20"/>
      <c r="Y61" s="31"/>
      <c r="Z61" s="19"/>
      <c r="AA61" s="22"/>
      <c r="AB61" s="22"/>
    </row>
    <row r="62" spans="1:28" ht="15">
      <c r="A62" s="32" t="s">
        <v>17</v>
      </c>
      <c r="B62">
        <v>115</v>
      </c>
      <c r="C62">
        <v>100</v>
      </c>
      <c r="D62">
        <v>1</v>
      </c>
      <c r="E62" s="19">
        <v>3</v>
      </c>
      <c r="F62" s="19">
        <v>12</v>
      </c>
      <c r="G62" s="41">
        <v>0.1731</v>
      </c>
      <c r="H62" s="13">
        <f t="shared" si="0"/>
        <v>0.13214214655975404</v>
      </c>
      <c r="I62" s="7">
        <f>AVERAGE(H62:H64)</f>
        <v>0.13220759586463751</v>
      </c>
      <c r="J62" s="35">
        <f>STDEV(H62:H64)</f>
        <v>2.258712311935686E-3</v>
      </c>
      <c r="K62" s="55">
        <f>100*J62/I62</f>
        <v>1.7084588046274576</v>
      </c>
      <c r="L62" s="54">
        <f>J62/3</f>
        <v>7.5290410397856197E-4</v>
      </c>
      <c r="M62" s="22"/>
      <c r="P62" s="20"/>
      <c r="Q62" s="20"/>
      <c r="R62" s="31"/>
      <c r="S62" s="19"/>
      <c r="T62" s="22"/>
      <c r="U62" s="22"/>
      <c r="W62" s="20"/>
      <c r="X62" s="20"/>
      <c r="Y62" s="31"/>
      <c r="Z62" s="19"/>
      <c r="AA62" s="22"/>
      <c r="AB62" s="22"/>
    </row>
    <row r="63" spans="1:28" ht="15">
      <c r="A63" s="32" t="s">
        <v>17</v>
      </c>
      <c r="B63" s="51">
        <v>116</v>
      </c>
      <c r="C63">
        <v>100</v>
      </c>
      <c r="D63">
        <v>1</v>
      </c>
      <c r="E63" s="19">
        <v>3</v>
      </c>
      <c r="F63" s="19">
        <v>12</v>
      </c>
      <c r="G63" s="41">
        <v>0.17549999999999999</v>
      </c>
      <c r="H63" s="13">
        <f t="shared" si="0"/>
        <v>0.13449832153555943</v>
      </c>
      <c r="I63" s="7"/>
      <c r="J63" s="21"/>
      <c r="K63" s="55"/>
      <c r="L63" s="54"/>
      <c r="M63" s="22"/>
      <c r="P63" s="20"/>
      <c r="Q63" s="20"/>
      <c r="R63" s="31"/>
      <c r="S63" s="19"/>
      <c r="T63" s="22"/>
      <c r="U63" s="22"/>
      <c r="W63" s="20"/>
      <c r="X63" s="20"/>
      <c r="Y63" s="31"/>
      <c r="Z63" s="19"/>
      <c r="AA63" s="22"/>
      <c r="AB63" s="22"/>
    </row>
    <row r="64" spans="1:28" ht="15">
      <c r="A64" s="32" t="s">
        <v>17</v>
      </c>
      <c r="B64" s="51">
        <v>117</v>
      </c>
      <c r="C64">
        <v>100</v>
      </c>
      <c r="D64">
        <v>1</v>
      </c>
      <c r="E64" s="19">
        <v>3</v>
      </c>
      <c r="F64" s="19">
        <v>12</v>
      </c>
      <c r="G64" s="41">
        <v>0.1709</v>
      </c>
      <c r="H64" s="13">
        <f t="shared" si="0"/>
        <v>0.12998231949859906</v>
      </c>
      <c r="I64" s="7"/>
      <c r="J64" s="21"/>
      <c r="K64" s="55"/>
      <c r="L64" s="54"/>
      <c r="M64" s="22"/>
      <c r="P64" s="20"/>
      <c r="Q64" s="20"/>
      <c r="R64" s="31"/>
      <c r="S64" s="19"/>
      <c r="T64" s="22"/>
      <c r="U64" s="22"/>
      <c r="W64" s="20"/>
      <c r="X64" s="20"/>
      <c r="Y64" s="31"/>
      <c r="Z64" s="19"/>
      <c r="AA64" s="22"/>
      <c r="AB64" s="22"/>
    </row>
    <row r="65" spans="1:28" ht="15">
      <c r="A65" s="32" t="s">
        <v>17</v>
      </c>
      <c r="B65">
        <v>49</v>
      </c>
      <c r="C65" s="51">
        <v>100</v>
      </c>
      <c r="D65">
        <v>1</v>
      </c>
      <c r="E65" s="19">
        <v>7</v>
      </c>
      <c r="F65" s="19">
        <v>11</v>
      </c>
      <c r="G65" s="41">
        <v>0.151</v>
      </c>
      <c r="H65" s="6">
        <f t="shared" si="0"/>
        <v>0.11044570199087911</v>
      </c>
      <c r="I65" s="7">
        <v>0.16600000000000001</v>
      </c>
      <c r="J65" s="35"/>
      <c r="K65" s="55"/>
      <c r="L65" s="54"/>
      <c r="M65" s="22"/>
      <c r="P65" s="20"/>
      <c r="Q65" s="20"/>
      <c r="R65" s="31"/>
      <c r="S65" s="19"/>
      <c r="T65" s="22"/>
      <c r="U65" s="22"/>
      <c r="W65" s="20"/>
      <c r="X65" s="20"/>
      <c r="Y65" s="31"/>
      <c r="Z65" s="19"/>
      <c r="AA65" s="22"/>
      <c r="AB65" s="22"/>
    </row>
    <row r="66" spans="1:28" ht="15">
      <c r="A66" s="32" t="s">
        <v>17</v>
      </c>
      <c r="B66">
        <v>50</v>
      </c>
      <c r="C66" s="51">
        <v>100</v>
      </c>
      <c r="D66">
        <v>1</v>
      </c>
      <c r="E66" s="19">
        <v>7</v>
      </c>
      <c r="F66" s="19">
        <v>11</v>
      </c>
      <c r="G66" s="41">
        <v>0.2074</v>
      </c>
      <c r="H66" s="13">
        <f t="shared" si="0"/>
        <v>0.16581581392230652</v>
      </c>
      <c r="I66" s="7"/>
      <c r="J66" s="21"/>
      <c r="K66" s="55"/>
      <c r="L66" s="54"/>
      <c r="M66" s="22"/>
      <c r="P66" s="20"/>
      <c r="Q66" s="20"/>
      <c r="R66" s="31"/>
      <c r="S66" s="19"/>
      <c r="T66" s="22"/>
      <c r="U66" s="22"/>
      <c r="W66" s="20"/>
      <c r="X66" s="20"/>
      <c r="Y66" s="31"/>
      <c r="Z66" s="19"/>
      <c r="AA66" s="22"/>
      <c r="AB66" s="22"/>
    </row>
    <row r="67" spans="1:28" ht="15">
      <c r="A67" s="32" t="s">
        <v>17</v>
      </c>
      <c r="B67">
        <v>51</v>
      </c>
      <c r="C67" s="51">
        <v>100</v>
      </c>
      <c r="D67">
        <v>1</v>
      </c>
      <c r="E67" s="19">
        <v>7</v>
      </c>
      <c r="F67" s="19">
        <v>11</v>
      </c>
      <c r="G67" s="41">
        <v>0.16539999999999999</v>
      </c>
      <c r="H67" s="6">
        <f t="shared" ref="H67:H121" si="1">(G67-0.0385)/1.018600072</f>
        <v>0.12458275184571163</v>
      </c>
      <c r="I67" s="7"/>
      <c r="J67" s="21"/>
      <c r="K67" s="55"/>
      <c r="L67" s="54"/>
      <c r="M67" s="22"/>
      <c r="P67" s="20"/>
      <c r="Q67" s="20"/>
      <c r="R67" s="31"/>
      <c r="S67" s="19"/>
      <c r="T67" s="22"/>
      <c r="U67" s="22"/>
      <c r="W67" s="20"/>
      <c r="X67" s="20"/>
      <c r="Y67" s="31"/>
      <c r="Z67" s="19"/>
      <c r="AA67" s="22"/>
      <c r="AB67" s="22"/>
    </row>
    <row r="68" spans="1:28" ht="15">
      <c r="A68" s="32" t="s">
        <v>17</v>
      </c>
      <c r="B68">
        <v>10</v>
      </c>
      <c r="C68" s="51">
        <v>100</v>
      </c>
      <c r="D68">
        <v>1</v>
      </c>
      <c r="E68" s="19">
        <v>11</v>
      </c>
      <c r="F68" s="19">
        <v>11</v>
      </c>
      <c r="G68" s="41">
        <v>9.3100000000000002E-2</v>
      </c>
      <c r="H68" s="6">
        <f t="shared" si="1"/>
        <v>5.3602980699573331E-2</v>
      </c>
      <c r="I68" s="7">
        <v>0.113</v>
      </c>
      <c r="J68" s="35"/>
      <c r="K68" s="55"/>
      <c r="L68" s="54"/>
      <c r="M68" s="22"/>
      <c r="P68" s="20"/>
      <c r="Q68" s="20"/>
      <c r="R68" s="31"/>
      <c r="S68" s="19"/>
      <c r="T68" s="22"/>
      <c r="U68" s="22"/>
      <c r="W68" s="20"/>
      <c r="X68" s="20"/>
      <c r="Y68" s="31"/>
      <c r="Z68" s="19"/>
      <c r="AA68" s="22"/>
      <c r="AB68" s="22"/>
    </row>
    <row r="69" spans="1:28" ht="15">
      <c r="A69" s="32" t="s">
        <v>17</v>
      </c>
      <c r="B69">
        <v>11</v>
      </c>
      <c r="C69" s="51">
        <v>100</v>
      </c>
      <c r="D69">
        <v>1</v>
      </c>
      <c r="E69" s="19">
        <v>11</v>
      </c>
      <c r="F69" s="19">
        <v>11</v>
      </c>
      <c r="G69" s="41">
        <v>0.12870000000000001</v>
      </c>
      <c r="H69" s="6">
        <f t="shared" si="1"/>
        <v>8.8552909507353741E-2</v>
      </c>
      <c r="I69" s="5"/>
      <c r="J69" s="21"/>
      <c r="K69" s="55"/>
      <c r="L69" s="54"/>
      <c r="M69" s="22"/>
      <c r="P69" s="20"/>
      <c r="Q69" s="20"/>
      <c r="R69" s="31"/>
      <c r="S69" s="19"/>
      <c r="T69" s="22"/>
      <c r="U69" s="22"/>
      <c r="W69" s="20"/>
      <c r="X69" s="20"/>
      <c r="Y69" s="31"/>
      <c r="Z69" s="19"/>
      <c r="AA69" s="26"/>
      <c r="AB69" s="26"/>
    </row>
    <row r="70" spans="1:28" ht="15">
      <c r="A70" s="32" t="s">
        <v>17</v>
      </c>
      <c r="B70">
        <v>12</v>
      </c>
      <c r="C70" s="51">
        <v>100</v>
      </c>
      <c r="D70">
        <v>1</v>
      </c>
      <c r="E70" s="19">
        <v>11</v>
      </c>
      <c r="F70" s="19">
        <v>11</v>
      </c>
      <c r="G70" s="41">
        <v>0.154</v>
      </c>
      <c r="H70" s="13">
        <f t="shared" si="1"/>
        <v>0.11339092071063589</v>
      </c>
      <c r="I70" s="5"/>
      <c r="J70" s="21"/>
      <c r="K70" s="55"/>
      <c r="L70" s="54"/>
      <c r="M70" s="26"/>
      <c r="P70" s="20"/>
      <c r="Q70" s="20"/>
      <c r="R70" s="31"/>
      <c r="S70" s="19"/>
      <c r="T70" s="26"/>
      <c r="U70" s="26"/>
      <c r="W70" s="20"/>
      <c r="X70" s="20"/>
      <c r="Y70" s="31"/>
      <c r="Z70" s="19"/>
      <c r="AA70" s="26"/>
      <c r="AB70" s="26"/>
    </row>
    <row r="71" spans="1:28" ht="15">
      <c r="A71" s="32" t="s">
        <v>17</v>
      </c>
      <c r="B71">
        <v>71</v>
      </c>
      <c r="C71" s="51">
        <v>100</v>
      </c>
      <c r="D71">
        <v>1</v>
      </c>
      <c r="E71" s="19">
        <v>15</v>
      </c>
      <c r="F71" s="19">
        <v>11</v>
      </c>
      <c r="G71" s="41">
        <v>0.372</v>
      </c>
      <c r="H71" s="6">
        <f t="shared" si="1"/>
        <v>0.32741014767962834</v>
      </c>
      <c r="I71" s="7">
        <v>0.191</v>
      </c>
      <c r="J71" s="35"/>
      <c r="K71" s="55"/>
      <c r="L71" s="54"/>
      <c r="M71" s="26"/>
      <c r="P71" s="20"/>
      <c r="Q71" s="20"/>
      <c r="R71" s="31"/>
      <c r="S71" s="19"/>
      <c r="T71" s="26"/>
      <c r="U71" s="26"/>
      <c r="W71" s="20"/>
      <c r="X71" s="20"/>
      <c r="Y71" s="31"/>
      <c r="Z71" s="19"/>
      <c r="AA71" s="26"/>
      <c r="AB71" s="26"/>
    </row>
    <row r="72" spans="1:28" ht="15">
      <c r="A72" s="32" t="s">
        <v>17</v>
      </c>
      <c r="B72">
        <v>72</v>
      </c>
      <c r="C72" s="51">
        <v>100</v>
      </c>
      <c r="D72">
        <v>1</v>
      </c>
      <c r="E72" s="19">
        <v>15</v>
      </c>
      <c r="F72" s="19">
        <v>11</v>
      </c>
      <c r="G72" s="41">
        <v>0.44900000000000001</v>
      </c>
      <c r="H72" s="6">
        <f t="shared" si="1"/>
        <v>0.40300409482005228</v>
      </c>
      <c r="I72" s="7"/>
      <c r="J72" s="21"/>
      <c r="K72" s="55"/>
      <c r="L72" s="54"/>
      <c r="M72" s="26"/>
      <c r="P72" s="20"/>
      <c r="Q72" s="20"/>
      <c r="R72" s="31"/>
      <c r="S72" s="19"/>
      <c r="T72" s="26"/>
      <c r="U72" s="26"/>
      <c r="W72" s="20"/>
      <c r="X72" s="20"/>
      <c r="Y72" s="31"/>
      <c r="Z72" s="19"/>
      <c r="AA72" s="26"/>
      <c r="AB72" s="26"/>
    </row>
    <row r="73" spans="1:28" ht="15">
      <c r="A73" s="32" t="s">
        <v>17</v>
      </c>
      <c r="B73">
        <v>73</v>
      </c>
      <c r="C73" s="51">
        <v>100</v>
      </c>
      <c r="D73">
        <v>1</v>
      </c>
      <c r="E73" s="19">
        <v>15</v>
      </c>
      <c r="F73" s="19">
        <v>11</v>
      </c>
      <c r="G73" s="41">
        <v>0.23319999999999999</v>
      </c>
      <c r="H73" s="13">
        <f t="shared" si="1"/>
        <v>0.19114469491221478</v>
      </c>
      <c r="I73" s="7"/>
      <c r="J73" s="21"/>
      <c r="K73" s="55"/>
      <c r="L73" s="54"/>
    </row>
    <row r="74" spans="1:28" ht="15">
      <c r="A74" s="32" t="s">
        <v>17</v>
      </c>
      <c r="B74">
        <v>85</v>
      </c>
      <c r="C74" s="51">
        <v>100</v>
      </c>
      <c r="D74">
        <v>1</v>
      </c>
      <c r="E74" s="24">
        <v>18</v>
      </c>
      <c r="F74" s="19">
        <v>17</v>
      </c>
      <c r="G74" s="44">
        <v>0.23330000000000001</v>
      </c>
      <c r="H74" s="13">
        <f t="shared" si="1"/>
        <v>0.19124286886954001</v>
      </c>
      <c r="I74" s="7">
        <f>AVERAGE(H74:H75)</f>
        <v>0.188199476192458</v>
      </c>
      <c r="J74" s="35">
        <f>STDEV(H74:H75)</f>
        <v>4.3040071995563362E-3</v>
      </c>
      <c r="K74" s="55">
        <f>100*J74/I74</f>
        <v>2.286938989753053</v>
      </c>
      <c r="L74" s="54">
        <f>J74/3</f>
        <v>1.4346690665187787E-3</v>
      </c>
    </row>
    <row r="75" spans="1:28" ht="15">
      <c r="A75" s="32" t="s">
        <v>17</v>
      </c>
      <c r="B75">
        <v>86</v>
      </c>
      <c r="C75" s="51">
        <v>100</v>
      </c>
      <c r="D75">
        <v>1</v>
      </c>
      <c r="E75" s="24">
        <v>18</v>
      </c>
      <c r="F75" s="19">
        <v>17</v>
      </c>
      <c r="G75" s="44">
        <v>0.2271</v>
      </c>
      <c r="H75" s="13">
        <f t="shared" si="1"/>
        <v>0.18515608351537599</v>
      </c>
      <c r="I75" s="7"/>
      <c r="J75" s="21"/>
      <c r="K75" s="55"/>
      <c r="L75" s="54"/>
    </row>
    <row r="76" spans="1:28" ht="15">
      <c r="A76" s="32" t="s">
        <v>17</v>
      </c>
      <c r="B76">
        <v>87</v>
      </c>
      <c r="C76" s="51">
        <v>100</v>
      </c>
      <c r="D76">
        <v>1</v>
      </c>
      <c r="E76" s="24">
        <v>18</v>
      </c>
      <c r="F76" s="19">
        <v>17</v>
      </c>
      <c r="G76" s="44">
        <v>0.33810000000000001</v>
      </c>
      <c r="H76" s="6">
        <f t="shared" si="1"/>
        <v>0.29412917614637679</v>
      </c>
      <c r="I76" s="7"/>
      <c r="J76" s="21"/>
      <c r="K76" s="55"/>
      <c r="L76" s="54"/>
    </row>
    <row r="77" spans="1:28" ht="15" customHeight="1">
      <c r="A77" s="51" t="s">
        <v>17</v>
      </c>
      <c r="B77" s="51">
        <v>112</v>
      </c>
      <c r="C77" s="51">
        <v>125</v>
      </c>
      <c r="D77">
        <v>1</v>
      </c>
      <c r="E77" s="53">
        <v>3</v>
      </c>
      <c r="F77" s="53">
        <v>9</v>
      </c>
      <c r="G77" s="51">
        <v>0.1429</v>
      </c>
      <c r="H77" s="6">
        <f t="shared" si="1"/>
        <v>0.10249361144753581</v>
      </c>
      <c r="I77" s="7">
        <v>0.188</v>
      </c>
      <c r="J77" s="21"/>
      <c r="K77" s="55"/>
      <c r="L77" s="54"/>
    </row>
    <row r="78" spans="1:28" ht="15" customHeight="1">
      <c r="A78" s="51" t="s">
        <v>17</v>
      </c>
      <c r="B78" s="51">
        <v>113</v>
      </c>
      <c r="C78" s="51">
        <v>125</v>
      </c>
      <c r="D78">
        <v>1</v>
      </c>
      <c r="E78" s="53">
        <v>3</v>
      </c>
      <c r="F78" s="53">
        <v>9</v>
      </c>
      <c r="G78" s="51">
        <v>0.2303</v>
      </c>
      <c r="H78" s="13">
        <f t="shared" si="1"/>
        <v>0.18829765014978322</v>
      </c>
      <c r="I78" s="7"/>
      <c r="J78" s="21"/>
      <c r="K78" s="55"/>
      <c r="L78" s="54"/>
    </row>
    <row r="79" spans="1:28" ht="15" customHeight="1">
      <c r="A79" s="51" t="s">
        <v>17</v>
      </c>
      <c r="B79" s="51">
        <v>114</v>
      </c>
      <c r="C79" s="51">
        <v>125</v>
      </c>
      <c r="D79">
        <v>1</v>
      </c>
      <c r="E79" s="53">
        <v>3</v>
      </c>
      <c r="F79" s="53">
        <v>9</v>
      </c>
      <c r="G79" s="51">
        <v>0.1784</v>
      </c>
      <c r="H79" s="6">
        <f t="shared" si="1"/>
        <v>0.13734536629799099</v>
      </c>
      <c r="I79" s="7"/>
      <c r="J79" s="21"/>
      <c r="K79" s="55"/>
      <c r="L79" s="54"/>
    </row>
    <row r="80" spans="1:28" s="19" customFormat="1" ht="15">
      <c r="A80" s="32" t="s">
        <v>17</v>
      </c>
      <c r="B80">
        <v>4</v>
      </c>
      <c r="C80" s="51">
        <v>125</v>
      </c>
      <c r="D80">
        <v>1</v>
      </c>
      <c r="E80" s="19">
        <v>7</v>
      </c>
      <c r="F80" s="19">
        <v>9</v>
      </c>
      <c r="G80" s="41">
        <v>0.40010000000000001</v>
      </c>
      <c r="H80" s="6">
        <f t="shared" si="1"/>
        <v>0.35499702968801683</v>
      </c>
      <c r="I80" s="7">
        <f>AVERAGE(H81:H82)</f>
        <v>0.1859414751739778</v>
      </c>
      <c r="J80" s="35">
        <f>STDEV(H81:H82)</f>
        <v>1.3883894192117214E-3</v>
      </c>
      <c r="K80" s="55">
        <f>100*J80/I80</f>
        <v>0.74668086714524684</v>
      </c>
      <c r="L80" s="54">
        <f>J80/3</f>
        <v>4.6279647307057378E-4</v>
      </c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</row>
    <row r="81" spans="1:28" s="19" customFormat="1" ht="15">
      <c r="A81" s="32" t="s">
        <v>17</v>
      </c>
      <c r="B81">
        <v>5</v>
      </c>
      <c r="C81" s="51">
        <v>125</v>
      </c>
      <c r="D81">
        <v>1</v>
      </c>
      <c r="E81" s="19">
        <v>7</v>
      </c>
      <c r="F81" s="19">
        <v>9</v>
      </c>
      <c r="G81" s="41">
        <v>0.22889999999999999</v>
      </c>
      <c r="H81" s="13">
        <f t="shared" si="1"/>
        <v>0.18692321474723006</v>
      </c>
      <c r="I81" s="7"/>
      <c r="J81" s="21"/>
      <c r="K81" s="55"/>
      <c r="L81" s="54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</row>
    <row r="82" spans="1:28" s="19" customFormat="1" ht="15">
      <c r="A82" s="32" t="s">
        <v>17</v>
      </c>
      <c r="B82">
        <v>6</v>
      </c>
      <c r="C82" s="51">
        <v>125</v>
      </c>
      <c r="D82">
        <v>1</v>
      </c>
      <c r="E82" s="19">
        <v>7</v>
      </c>
      <c r="F82" s="19">
        <v>9</v>
      </c>
      <c r="G82" s="41">
        <v>0.22689999999999999</v>
      </c>
      <c r="H82" s="13">
        <f t="shared" si="1"/>
        <v>0.18495973560072554</v>
      </c>
      <c r="I82" s="7"/>
      <c r="J82" s="21"/>
      <c r="K82" s="55"/>
      <c r="L82" s="54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</row>
    <row r="83" spans="1:28" s="19" customFormat="1" ht="15">
      <c r="A83" s="32" t="s">
        <v>17</v>
      </c>
      <c r="B83">
        <v>7</v>
      </c>
      <c r="C83" s="51">
        <v>125</v>
      </c>
      <c r="D83">
        <v>1</v>
      </c>
      <c r="E83" s="19">
        <v>11</v>
      </c>
      <c r="F83" s="19">
        <v>9</v>
      </c>
      <c r="G83" s="41">
        <v>0.1318</v>
      </c>
      <c r="H83" s="6">
        <f t="shared" si="1"/>
        <v>9.1596302184435735E-2</v>
      </c>
      <c r="I83" s="7">
        <v>0.249</v>
      </c>
      <c r="J83" s="35"/>
      <c r="K83" s="55"/>
      <c r="L83" s="54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</row>
    <row r="84" spans="1:28" s="19" customFormat="1" ht="15">
      <c r="A84" s="32" t="s">
        <v>17</v>
      </c>
      <c r="B84">
        <v>8</v>
      </c>
      <c r="C84" s="51">
        <v>125</v>
      </c>
      <c r="D84">
        <v>1</v>
      </c>
      <c r="E84" s="19">
        <v>11</v>
      </c>
      <c r="F84" s="19">
        <v>9</v>
      </c>
      <c r="G84" s="41">
        <v>0.14879999999999999</v>
      </c>
      <c r="H84" s="6">
        <f t="shared" si="1"/>
        <v>0.10828587492972412</v>
      </c>
      <c r="I84" s="4"/>
      <c r="J84" s="21"/>
      <c r="K84" s="55"/>
      <c r="L84" s="54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</row>
    <row r="85" spans="1:28" s="19" customFormat="1" ht="15">
      <c r="A85" s="32" t="s">
        <v>17</v>
      </c>
      <c r="B85">
        <v>9</v>
      </c>
      <c r="C85" s="51">
        <v>125</v>
      </c>
      <c r="D85">
        <v>1</v>
      </c>
      <c r="E85" s="19">
        <v>11</v>
      </c>
      <c r="F85" s="19">
        <v>9</v>
      </c>
      <c r="G85" s="41">
        <v>0.2923</v>
      </c>
      <c r="H85" s="13">
        <f t="shared" si="1"/>
        <v>0.24916550369142332</v>
      </c>
      <c r="I85" s="4"/>
      <c r="J85" s="21"/>
      <c r="K85" s="55"/>
      <c r="L85" s="54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</row>
    <row r="86" spans="1:28" s="19" customFormat="1" ht="15">
      <c r="A86" s="32" t="s">
        <v>17</v>
      </c>
      <c r="B86">
        <v>67</v>
      </c>
      <c r="C86" s="51">
        <v>125</v>
      </c>
      <c r="D86">
        <v>1</v>
      </c>
      <c r="E86" s="19">
        <v>15</v>
      </c>
      <c r="F86" s="19">
        <v>9</v>
      </c>
      <c r="G86" s="41">
        <v>0.4123</v>
      </c>
      <c r="H86" s="6">
        <f>(G86-0.0385)/1.018600072</f>
        <v>0.36697425248169435</v>
      </c>
      <c r="I86" s="7">
        <v>0.16</v>
      </c>
      <c r="J86" s="35"/>
      <c r="K86" s="55"/>
      <c r="L86" s="54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</row>
    <row r="87" spans="1:28" s="19" customFormat="1" ht="15">
      <c r="A87" s="32" t="s">
        <v>17</v>
      </c>
      <c r="B87">
        <v>68</v>
      </c>
      <c r="C87" s="51">
        <v>125</v>
      </c>
      <c r="D87">
        <v>1</v>
      </c>
      <c r="E87" s="19">
        <v>15</v>
      </c>
      <c r="F87" s="19">
        <v>9</v>
      </c>
      <c r="G87" s="41">
        <v>0.47549999999999998</v>
      </c>
      <c r="H87" s="6">
        <f t="shared" si="1"/>
        <v>0.4290201935112371</v>
      </c>
      <c r="I87" s="7"/>
      <c r="J87" s="21"/>
      <c r="K87" s="55"/>
      <c r="L87" s="54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</row>
    <row r="88" spans="1:28" s="19" customFormat="1" ht="15">
      <c r="A88" s="32" t="s">
        <v>17</v>
      </c>
      <c r="B88">
        <v>69</v>
      </c>
      <c r="C88" s="51">
        <v>125</v>
      </c>
      <c r="D88">
        <v>1</v>
      </c>
      <c r="E88" s="19">
        <v>15</v>
      </c>
      <c r="F88" s="19">
        <v>9</v>
      </c>
      <c r="G88" s="41">
        <v>0.20169999999999999</v>
      </c>
      <c r="H88" s="13">
        <f t="shared" si="1"/>
        <v>0.16021989835476863</v>
      </c>
      <c r="I88" s="7"/>
      <c r="J88" s="21"/>
      <c r="K88" s="55"/>
      <c r="L88" s="54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</row>
    <row r="89" spans="1:28" s="19" customFormat="1" ht="15">
      <c r="A89" s="32" t="s">
        <v>17</v>
      </c>
      <c r="B89">
        <v>91</v>
      </c>
      <c r="C89" s="51">
        <v>125</v>
      </c>
      <c r="D89">
        <v>1</v>
      </c>
      <c r="E89" s="24">
        <v>18</v>
      </c>
      <c r="F89" s="19">
        <v>15</v>
      </c>
      <c r="G89" s="44">
        <v>0.34649999999999997</v>
      </c>
      <c r="H89" s="6">
        <f t="shared" si="1"/>
        <v>0.30237578856169572</v>
      </c>
      <c r="I89" s="7">
        <f>AVERAGE(H90:H91)</f>
        <v>0.15153150313148617</v>
      </c>
      <c r="J89" s="35">
        <f>STDEV(H90:H91)</f>
        <v>2.9850372513052009E-3</v>
      </c>
      <c r="K89" s="55">
        <f>100*J89/I89</f>
        <v>1.96991199164377</v>
      </c>
      <c r="L89" s="54">
        <f>J89/3</f>
        <v>9.9501241710173356E-4</v>
      </c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</row>
    <row r="90" spans="1:28" s="19" customFormat="1" ht="15">
      <c r="A90" s="32" t="s">
        <v>17</v>
      </c>
      <c r="B90">
        <v>92</v>
      </c>
      <c r="C90" s="51">
        <v>125</v>
      </c>
      <c r="D90">
        <v>1</v>
      </c>
      <c r="E90" s="24">
        <v>18</v>
      </c>
      <c r="F90" s="19">
        <v>15</v>
      </c>
      <c r="G90" s="44">
        <v>0.19070000000000001</v>
      </c>
      <c r="H90" s="13">
        <f t="shared" si="1"/>
        <v>0.14942076304899379</v>
      </c>
      <c r="I90" s="5"/>
      <c r="J90" s="21"/>
      <c r="K90" s="55"/>
      <c r="L90" s="54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</row>
    <row r="91" spans="1:28" s="19" customFormat="1" ht="15">
      <c r="A91" s="32" t="s">
        <v>17</v>
      </c>
      <c r="B91">
        <v>93</v>
      </c>
      <c r="C91" s="51">
        <v>125</v>
      </c>
      <c r="D91">
        <v>1</v>
      </c>
      <c r="E91" s="24">
        <v>18</v>
      </c>
      <c r="F91" s="19">
        <v>15</v>
      </c>
      <c r="G91" s="44">
        <v>0.19500000000000001</v>
      </c>
      <c r="H91" s="13">
        <f t="shared" si="1"/>
        <v>0.15364224321397851</v>
      </c>
      <c r="I91" s="5"/>
      <c r="J91" s="21"/>
      <c r="K91" s="55"/>
      <c r="L91" s="54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</row>
    <row r="92" spans="1:28" s="19" customFormat="1" ht="15">
      <c r="A92" s="32" t="s">
        <v>17</v>
      </c>
      <c r="B92">
        <v>46</v>
      </c>
      <c r="C92" s="51">
        <v>135</v>
      </c>
      <c r="D92">
        <v>1</v>
      </c>
      <c r="E92" s="24">
        <v>18</v>
      </c>
      <c r="F92" s="19">
        <v>13</v>
      </c>
      <c r="G92" s="44">
        <v>0.1008</v>
      </c>
      <c r="H92" s="6">
        <f t="shared" si="1"/>
        <v>6.1162375413615723E-2</v>
      </c>
      <c r="I92" s="7">
        <f>AVERAGE(H93:H94)</f>
        <v>0.18206360385963138</v>
      </c>
      <c r="J92" s="35">
        <f>STDEV(H93:H94)</f>
        <v>3.679231960911042E-3</v>
      </c>
      <c r="K92" s="55">
        <f>100*J92/I92</f>
        <v>2.0208497925525415</v>
      </c>
      <c r="L92" s="54">
        <f>J92/3</f>
        <v>1.2264106536370139E-3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</row>
    <row r="93" spans="1:28" s="19" customFormat="1" ht="15">
      <c r="A93" s="32" t="s">
        <v>17</v>
      </c>
      <c r="B93">
        <v>47</v>
      </c>
      <c r="C93" s="51">
        <v>135</v>
      </c>
      <c r="D93">
        <v>1</v>
      </c>
      <c r="E93" s="24">
        <v>18</v>
      </c>
      <c r="F93" s="19">
        <v>13</v>
      </c>
      <c r="G93" s="44">
        <v>0.2213</v>
      </c>
      <c r="H93" s="13">
        <f t="shared" si="1"/>
        <v>0.17946199399051291</v>
      </c>
      <c r="I93" s="7"/>
      <c r="J93" s="21"/>
      <c r="K93" s="55"/>
      <c r="L93" s="54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</row>
    <row r="94" spans="1:28" s="19" customFormat="1" ht="15">
      <c r="A94" s="32" t="s">
        <v>17</v>
      </c>
      <c r="B94">
        <v>48</v>
      </c>
      <c r="C94" s="51">
        <v>135</v>
      </c>
      <c r="D94">
        <v>1</v>
      </c>
      <c r="E94" s="24">
        <v>18</v>
      </c>
      <c r="F94" s="19">
        <v>13</v>
      </c>
      <c r="G94" s="44">
        <v>0.2266</v>
      </c>
      <c r="H94" s="13">
        <f t="shared" si="1"/>
        <v>0.18466521372874986</v>
      </c>
      <c r="I94" s="7"/>
      <c r="J94" s="21"/>
      <c r="K94" s="55"/>
      <c r="L94" s="54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</row>
    <row r="95" spans="1:28" s="19" customFormat="1" ht="15" customHeight="1">
      <c r="A95" s="32" t="s">
        <v>17</v>
      </c>
      <c r="B95" s="51">
        <v>1</v>
      </c>
      <c r="C95" s="51">
        <v>150</v>
      </c>
      <c r="D95">
        <v>1</v>
      </c>
      <c r="E95" s="19">
        <v>3</v>
      </c>
      <c r="F95" s="19">
        <v>7</v>
      </c>
      <c r="G95" s="41">
        <v>0.1033</v>
      </c>
      <c r="H95" s="6">
        <f t="shared" si="1"/>
        <v>6.3616724346746367E-2</v>
      </c>
      <c r="I95" s="7">
        <v>0.26900000000000002</v>
      </c>
      <c r="J95" s="35"/>
      <c r="K95" s="55"/>
      <c r="L95" s="54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</row>
    <row r="96" spans="1:28" s="19" customFormat="1" ht="15">
      <c r="A96" s="32" t="s">
        <v>17</v>
      </c>
      <c r="B96">
        <v>2</v>
      </c>
      <c r="C96" s="51">
        <v>150</v>
      </c>
      <c r="D96">
        <v>1</v>
      </c>
      <c r="E96" s="19">
        <v>3</v>
      </c>
      <c r="F96" s="19">
        <v>7</v>
      </c>
      <c r="G96" s="41">
        <v>0.14380000000000001</v>
      </c>
      <c r="H96" s="6">
        <f t="shared" si="1"/>
        <v>0.10337717706346286</v>
      </c>
      <c r="I96" s="7"/>
      <c r="J96" s="21"/>
      <c r="K96" s="55"/>
      <c r="L96" s="54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</row>
    <row r="97" spans="1:28" s="19" customFormat="1" ht="15">
      <c r="A97" s="32" t="s">
        <v>17</v>
      </c>
      <c r="B97">
        <v>3</v>
      </c>
      <c r="C97" s="51">
        <v>150</v>
      </c>
      <c r="D97">
        <v>1</v>
      </c>
      <c r="E97" s="19">
        <v>3</v>
      </c>
      <c r="F97" s="19">
        <v>7</v>
      </c>
      <c r="G97" s="41">
        <v>0.31269999999999998</v>
      </c>
      <c r="H97" s="13">
        <f t="shared" si="1"/>
        <v>0.26919299098576938</v>
      </c>
      <c r="I97" s="7"/>
      <c r="J97" s="21"/>
      <c r="K97" s="55"/>
      <c r="L97" s="54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</row>
    <row r="98" spans="1:28" s="19" customFormat="1" ht="15">
      <c r="A98" s="32" t="s">
        <v>17</v>
      </c>
      <c r="B98">
        <v>40</v>
      </c>
      <c r="C98" s="51">
        <v>150</v>
      </c>
      <c r="D98">
        <v>1</v>
      </c>
      <c r="E98" s="19">
        <v>7</v>
      </c>
      <c r="F98" s="19">
        <v>7</v>
      </c>
      <c r="G98" s="41">
        <v>0.25030000000000002</v>
      </c>
      <c r="H98" s="13">
        <f t="shared" si="1"/>
        <v>0.20793244161482843</v>
      </c>
      <c r="I98" s="7">
        <f>AVERAGE(H98,H100)</f>
        <v>0.25225798334716792</v>
      </c>
      <c r="J98" s="35">
        <f>STDEV(H98,H100)</f>
        <v>6.2685782277409119E-2</v>
      </c>
      <c r="K98" s="55">
        <f>100*J98/I98</f>
        <v>24.84987053556927</v>
      </c>
      <c r="L98" s="54">
        <f>J98/3</f>
        <v>2.0895260759136374E-2</v>
      </c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</row>
    <row r="99" spans="1:28" s="19" customFormat="1" ht="15">
      <c r="A99" s="32" t="s">
        <v>17</v>
      </c>
      <c r="B99">
        <v>41</v>
      </c>
      <c r="C99" s="51">
        <v>150</v>
      </c>
      <c r="D99">
        <v>1</v>
      </c>
      <c r="E99" s="19">
        <v>7</v>
      </c>
      <c r="F99" s="19">
        <v>7</v>
      </c>
      <c r="G99" s="41">
        <v>0.20039999999999999</v>
      </c>
      <c r="H99" s="6">
        <f t="shared" si="1"/>
        <v>0.15894363690954069</v>
      </c>
      <c r="I99" s="7"/>
      <c r="J99" s="21"/>
      <c r="K99" s="55"/>
      <c r="L99" s="54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</row>
    <row r="100" spans="1:28" s="19" customFormat="1" ht="15">
      <c r="A100" s="32" t="s">
        <v>17</v>
      </c>
      <c r="B100">
        <v>42</v>
      </c>
      <c r="C100" s="51">
        <v>150</v>
      </c>
      <c r="D100">
        <v>1</v>
      </c>
      <c r="E100" s="19">
        <v>7</v>
      </c>
      <c r="F100" s="19">
        <v>7</v>
      </c>
      <c r="G100" s="41">
        <v>0.34060000000000001</v>
      </c>
      <c r="H100" s="13">
        <f t="shared" si="1"/>
        <v>0.29658352507950742</v>
      </c>
      <c r="I100" s="7"/>
      <c r="J100" s="21"/>
      <c r="K100" s="55"/>
      <c r="L100" s="54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</row>
    <row r="101" spans="1:28" s="19" customFormat="1" ht="15">
      <c r="A101" s="32" t="s">
        <v>17</v>
      </c>
      <c r="B101">
        <v>31</v>
      </c>
      <c r="C101" s="51">
        <v>150</v>
      </c>
      <c r="D101">
        <v>1</v>
      </c>
      <c r="E101" s="19">
        <v>11</v>
      </c>
      <c r="F101" s="19">
        <v>7</v>
      </c>
      <c r="G101" s="41">
        <v>0.94210000000000005</v>
      </c>
      <c r="H101" s="6">
        <f t="shared" si="1"/>
        <v>0.88709987839074111</v>
      </c>
      <c r="I101" s="7">
        <v>0.22900000000000001</v>
      </c>
      <c r="J101" s="35"/>
      <c r="K101" s="55"/>
      <c r="L101" s="54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</row>
    <row r="102" spans="1:28" s="19" customFormat="1" ht="15">
      <c r="A102" s="32" t="s">
        <v>17</v>
      </c>
      <c r="B102">
        <v>32</v>
      </c>
      <c r="C102" s="51">
        <v>150</v>
      </c>
      <c r="D102">
        <v>1</v>
      </c>
      <c r="E102" s="19">
        <v>11</v>
      </c>
      <c r="F102" s="19">
        <v>7</v>
      </c>
      <c r="G102" s="41">
        <v>0.27160000000000001</v>
      </c>
      <c r="H102" s="13">
        <f t="shared" si="1"/>
        <v>0.22884349452510153</v>
      </c>
      <c r="I102" s="7"/>
      <c r="J102" s="21"/>
      <c r="K102" s="55"/>
      <c r="L102" s="54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</row>
    <row r="103" spans="1:28" s="19" customFormat="1" ht="15">
      <c r="A103" s="32" t="s">
        <v>17</v>
      </c>
      <c r="B103">
        <v>33</v>
      </c>
      <c r="C103" s="51">
        <v>150</v>
      </c>
      <c r="D103">
        <v>1</v>
      </c>
      <c r="E103" s="19">
        <v>11</v>
      </c>
      <c r="F103" s="19">
        <v>7</v>
      </c>
      <c r="G103" s="41">
        <v>0.21240000000000001</v>
      </c>
      <c r="H103" s="6">
        <f t="shared" si="1"/>
        <v>0.17072451178856782</v>
      </c>
      <c r="I103" s="7"/>
      <c r="J103" s="21"/>
      <c r="K103" s="55"/>
      <c r="L103" s="54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</row>
    <row r="104" spans="1:28" s="19" customFormat="1" ht="15">
      <c r="A104" s="32" t="s">
        <v>17</v>
      </c>
      <c r="B104">
        <v>25</v>
      </c>
      <c r="C104" s="51">
        <v>150</v>
      </c>
      <c r="D104">
        <v>1</v>
      </c>
      <c r="E104" s="19">
        <v>15</v>
      </c>
      <c r="F104" s="19">
        <v>7</v>
      </c>
      <c r="G104" s="41">
        <v>0.1124</v>
      </c>
      <c r="H104" s="6">
        <f t="shared" si="1"/>
        <v>7.2550554463341924E-2</v>
      </c>
      <c r="I104" s="7">
        <v>0.309</v>
      </c>
      <c r="J104" s="35"/>
      <c r="K104" s="55"/>
      <c r="L104" s="54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</row>
    <row r="105" spans="1:28" s="19" customFormat="1" ht="15">
      <c r="A105" s="32" t="s">
        <v>17</v>
      </c>
      <c r="B105">
        <v>26</v>
      </c>
      <c r="C105" s="51">
        <v>150</v>
      </c>
      <c r="D105">
        <v>1</v>
      </c>
      <c r="E105" s="19">
        <v>15</v>
      </c>
      <c r="F105" s="19">
        <v>7</v>
      </c>
      <c r="G105" s="41">
        <v>0.2074</v>
      </c>
      <c r="H105" s="6">
        <f t="shared" si="1"/>
        <v>0.16581581392230652</v>
      </c>
      <c r="I105" s="7"/>
      <c r="J105" s="21"/>
      <c r="K105" s="55"/>
      <c r="L105" s="54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</row>
    <row r="106" spans="1:28" s="19" customFormat="1" ht="15">
      <c r="A106" s="32" t="s">
        <v>17</v>
      </c>
      <c r="B106">
        <v>27</v>
      </c>
      <c r="C106" s="51">
        <v>150</v>
      </c>
      <c r="D106">
        <v>1</v>
      </c>
      <c r="E106" s="19">
        <v>15</v>
      </c>
      <c r="F106" s="19">
        <v>7</v>
      </c>
      <c r="G106" s="41">
        <v>0.3528</v>
      </c>
      <c r="H106" s="13">
        <f t="shared" si="1"/>
        <v>0.30856074787318494</v>
      </c>
      <c r="I106" s="7"/>
      <c r="J106" s="21"/>
      <c r="K106" s="55"/>
      <c r="L106" s="54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</row>
    <row r="107" spans="1:28" s="19" customFormat="1" ht="15">
      <c r="A107" s="32" t="s">
        <v>17</v>
      </c>
      <c r="B107">
        <v>94</v>
      </c>
      <c r="C107" s="51">
        <v>175</v>
      </c>
      <c r="D107">
        <v>1</v>
      </c>
      <c r="E107" s="19">
        <v>3</v>
      </c>
      <c r="F107" s="19">
        <v>5</v>
      </c>
      <c r="G107" s="41">
        <v>0.31030000000000002</v>
      </c>
      <c r="H107" s="6">
        <f t="shared" si="1"/>
        <v>0.26683681600996401</v>
      </c>
      <c r="I107" s="7">
        <f>AVERAGE(H108:H109)</f>
        <v>0.39623009176461166</v>
      </c>
      <c r="J107" s="35">
        <f>STDEV(H108:H109)</f>
        <v>2.9156177803445755E-3</v>
      </c>
      <c r="K107" s="55">
        <f>100*J107/I107</f>
        <v>0.73583956416835095</v>
      </c>
      <c r="L107" s="54">
        <f>J107/3</f>
        <v>9.7187259344819188E-4</v>
      </c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</row>
    <row r="108" spans="1:28" s="19" customFormat="1" ht="15">
      <c r="A108" s="32" t="s">
        <v>17</v>
      </c>
      <c r="B108">
        <v>95</v>
      </c>
      <c r="C108" s="51">
        <v>175</v>
      </c>
      <c r="D108">
        <v>1</v>
      </c>
      <c r="E108" s="19">
        <v>3</v>
      </c>
      <c r="F108" s="19">
        <v>5</v>
      </c>
      <c r="G108" s="41">
        <v>0.44419999999999998</v>
      </c>
      <c r="H108" s="13">
        <f t="shared" si="1"/>
        <v>0.39829174486844138</v>
      </c>
      <c r="I108" s="7"/>
      <c r="J108" s="21"/>
      <c r="K108" s="55"/>
      <c r="L108" s="54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</row>
    <row r="109" spans="1:28" s="19" customFormat="1" ht="15">
      <c r="A109" s="32" t="s">
        <v>17</v>
      </c>
      <c r="B109">
        <v>96</v>
      </c>
      <c r="C109" s="51">
        <v>175</v>
      </c>
      <c r="D109">
        <v>1</v>
      </c>
      <c r="E109" s="19">
        <v>3</v>
      </c>
      <c r="F109" s="19">
        <v>5</v>
      </c>
      <c r="G109" s="41">
        <v>0.44</v>
      </c>
      <c r="H109" s="13">
        <f t="shared" si="1"/>
        <v>0.39416843866078194</v>
      </c>
      <c r="I109" s="7"/>
      <c r="J109" s="21"/>
      <c r="K109" s="55"/>
      <c r="L109" s="54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</row>
    <row r="110" spans="1:28" s="19" customFormat="1" ht="15">
      <c r="A110" s="32" t="s">
        <v>17</v>
      </c>
      <c r="B110">
        <v>34</v>
      </c>
      <c r="C110" s="51">
        <v>175</v>
      </c>
      <c r="D110">
        <v>1</v>
      </c>
      <c r="E110" s="19">
        <v>7</v>
      </c>
      <c r="F110" s="19">
        <v>5</v>
      </c>
      <c r="G110" s="41">
        <v>0.28970000000000001</v>
      </c>
      <c r="H110" s="6">
        <f t="shared" si="1"/>
        <v>0.24661298080096744</v>
      </c>
      <c r="I110" s="7">
        <f>AVERAGE(H111:H112)</f>
        <v>0.33231884554588964</v>
      </c>
      <c r="J110" s="35">
        <f>STDEV(H111:H112)</f>
        <v>3.0128050396894316E-2</v>
      </c>
      <c r="K110" s="55">
        <f>100*J110/I110</f>
        <v>9.0660071797625328</v>
      </c>
      <c r="L110" s="54">
        <f>J110/3</f>
        <v>1.0042683465631438E-2</v>
      </c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</row>
    <row r="111" spans="1:28" s="19" customFormat="1" ht="15">
      <c r="A111" s="32" t="s">
        <v>17</v>
      </c>
      <c r="B111">
        <v>35</v>
      </c>
      <c r="C111" s="51">
        <v>175</v>
      </c>
      <c r="D111">
        <v>1</v>
      </c>
      <c r="E111" s="19">
        <v>7</v>
      </c>
      <c r="F111" s="19">
        <v>5</v>
      </c>
      <c r="G111" s="41">
        <v>0.3553</v>
      </c>
      <c r="H111" s="13">
        <f t="shared" si="1"/>
        <v>0.31101509680631562</v>
      </c>
      <c r="I111" s="5"/>
      <c r="J111" s="21"/>
      <c r="K111" s="55"/>
      <c r="L111" s="54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</row>
    <row r="112" spans="1:28" s="19" customFormat="1" ht="15">
      <c r="A112" s="32" t="s">
        <v>17</v>
      </c>
      <c r="B112">
        <v>36</v>
      </c>
      <c r="C112" s="51">
        <v>175</v>
      </c>
      <c r="D112">
        <v>1</v>
      </c>
      <c r="E112" s="19">
        <v>7</v>
      </c>
      <c r="F112" s="19">
        <v>5</v>
      </c>
      <c r="G112" s="41">
        <v>0.3987</v>
      </c>
      <c r="H112" s="13">
        <f t="shared" si="1"/>
        <v>0.35362259428546367</v>
      </c>
      <c r="I112" s="5"/>
      <c r="J112" s="21"/>
      <c r="K112" s="55"/>
      <c r="L112" s="54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</row>
    <row r="113" spans="1:28" s="19" customFormat="1" ht="15">
      <c r="A113" s="32" t="s">
        <v>17</v>
      </c>
      <c r="B113">
        <v>28</v>
      </c>
      <c r="C113" s="51">
        <v>175</v>
      </c>
      <c r="D113">
        <v>1</v>
      </c>
      <c r="E113" s="19">
        <v>11</v>
      </c>
      <c r="F113" s="19">
        <v>5</v>
      </c>
      <c r="G113" s="41">
        <v>0.32450000000000001</v>
      </c>
      <c r="H113" s="13">
        <f t="shared" si="1"/>
        <v>0.28077751795014605</v>
      </c>
      <c r="I113" s="7">
        <f>AVERAGE(H113:H114)</f>
        <v>0.28092477888613387</v>
      </c>
      <c r="J113" s="35">
        <f>STDEV(H113:H114)</f>
        <v>2.0825841288173857E-4</v>
      </c>
      <c r="K113" s="55">
        <f>100*J113/I113</f>
        <v>7.413315895717093E-2</v>
      </c>
      <c r="L113" s="54">
        <f>J113/3</f>
        <v>6.9419470960579529E-5</v>
      </c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</row>
    <row r="114" spans="1:28" s="19" customFormat="1" ht="15">
      <c r="A114" s="32" t="s">
        <v>17</v>
      </c>
      <c r="B114">
        <v>29</v>
      </c>
      <c r="C114" s="51">
        <v>175</v>
      </c>
      <c r="D114">
        <v>1</v>
      </c>
      <c r="E114" s="19">
        <v>11</v>
      </c>
      <c r="F114" s="19">
        <v>5</v>
      </c>
      <c r="G114" s="41">
        <v>0.32479999999999998</v>
      </c>
      <c r="H114" s="13">
        <f t="shared" si="1"/>
        <v>0.2810720398221217</v>
      </c>
      <c r="I114" s="7"/>
      <c r="J114" s="21"/>
      <c r="K114" s="55"/>
      <c r="L114" s="54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</row>
    <row r="115" spans="1:28" s="19" customFormat="1" ht="15">
      <c r="A115" s="32" t="s">
        <v>17</v>
      </c>
      <c r="B115">
        <v>30</v>
      </c>
      <c r="C115" s="51">
        <v>175</v>
      </c>
      <c r="D115">
        <v>1</v>
      </c>
      <c r="E115" s="19">
        <v>11</v>
      </c>
      <c r="F115" s="19">
        <v>5</v>
      </c>
      <c r="G115" s="41">
        <v>0.48549999999999999</v>
      </c>
      <c r="H115" s="6">
        <f t="shared" si="1"/>
        <v>0.43883758924375971</v>
      </c>
      <c r="I115" s="7"/>
      <c r="J115" s="21"/>
      <c r="K115" s="55"/>
      <c r="L115" s="54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</row>
    <row r="116" spans="1:28" ht="15">
      <c r="A116" s="32" t="s">
        <v>17</v>
      </c>
      <c r="B116">
        <v>22</v>
      </c>
      <c r="C116" s="51">
        <v>175</v>
      </c>
      <c r="D116">
        <v>1</v>
      </c>
      <c r="E116" s="19">
        <v>15</v>
      </c>
      <c r="F116" s="19">
        <v>5</v>
      </c>
      <c r="G116" s="41">
        <v>0.22389999999999999</v>
      </c>
      <c r="H116" s="6">
        <f t="shared" si="1"/>
        <v>0.18201451688096876</v>
      </c>
      <c r="I116" s="7">
        <f>AVERAGE(H117:H118)</f>
        <v>0.25083446096595208</v>
      </c>
      <c r="J116" s="35">
        <f>STDEV(H117:H118)</f>
        <v>8.4691754571915006E-3</v>
      </c>
      <c r="K116" s="55">
        <f>100*J116/I116</f>
        <v>3.3764002859005462</v>
      </c>
      <c r="L116" s="54">
        <f>J116/3</f>
        <v>2.8230584857305003E-3</v>
      </c>
    </row>
    <row r="117" spans="1:28" ht="15">
      <c r="A117" s="32" t="s">
        <v>17</v>
      </c>
      <c r="B117">
        <v>23</v>
      </c>
      <c r="C117" s="51">
        <v>175</v>
      </c>
      <c r="D117">
        <v>1</v>
      </c>
      <c r="E117" s="19">
        <v>15</v>
      </c>
      <c r="F117" s="19">
        <v>5</v>
      </c>
      <c r="G117" s="41">
        <v>0.28789999999999999</v>
      </c>
      <c r="H117" s="13">
        <f t="shared" si="1"/>
        <v>0.24484584956911332</v>
      </c>
      <c r="I117" s="7"/>
      <c r="J117" s="21"/>
      <c r="K117" s="21"/>
      <c r="L117" s="54"/>
    </row>
    <row r="118" spans="1:28" ht="15">
      <c r="A118" s="32" t="s">
        <v>17</v>
      </c>
      <c r="B118">
        <v>24</v>
      </c>
      <c r="C118" s="51">
        <v>175</v>
      </c>
      <c r="D118">
        <v>1</v>
      </c>
      <c r="E118" s="19">
        <v>15</v>
      </c>
      <c r="F118" s="19">
        <v>5</v>
      </c>
      <c r="G118" s="41">
        <v>0.30009999999999998</v>
      </c>
      <c r="H118" s="13">
        <f t="shared" si="1"/>
        <v>0.25682307236279089</v>
      </c>
      <c r="I118" s="7"/>
      <c r="J118" s="21"/>
      <c r="K118" s="21"/>
      <c r="L118" s="54"/>
    </row>
    <row r="119" spans="1:28" ht="15">
      <c r="A119" s="32" t="s">
        <v>17</v>
      </c>
      <c r="B119">
        <v>82</v>
      </c>
      <c r="C119" s="51">
        <v>175</v>
      </c>
      <c r="D119">
        <v>1</v>
      </c>
      <c r="E119" s="24">
        <v>18</v>
      </c>
      <c r="F119" s="19">
        <v>9</v>
      </c>
      <c r="G119" s="44">
        <v>0.16500000000000001</v>
      </c>
      <c r="H119" s="6">
        <f t="shared" si="1"/>
        <v>0.12419005601641074</v>
      </c>
      <c r="I119" s="7">
        <v>0.36099999999999999</v>
      </c>
      <c r="J119" s="35"/>
      <c r="K119" s="35"/>
      <c r="L119" s="54"/>
    </row>
    <row r="120" spans="1:28" ht="15">
      <c r="A120" s="32" t="s">
        <v>17</v>
      </c>
      <c r="B120">
        <v>83</v>
      </c>
      <c r="C120" s="51">
        <v>175</v>
      </c>
      <c r="D120">
        <v>1</v>
      </c>
      <c r="E120" s="24">
        <v>18</v>
      </c>
      <c r="F120" s="19">
        <v>9</v>
      </c>
      <c r="G120" s="44">
        <v>0.18959999999999999</v>
      </c>
      <c r="H120" s="6">
        <f t="shared" si="1"/>
        <v>0.14834084951841628</v>
      </c>
      <c r="I120" s="7"/>
      <c r="J120" s="21"/>
      <c r="K120" s="21"/>
    </row>
    <row r="121" spans="1:28" ht="15">
      <c r="A121" s="32" t="s">
        <v>17</v>
      </c>
      <c r="B121">
        <v>84</v>
      </c>
      <c r="C121" s="51">
        <v>175</v>
      </c>
      <c r="D121">
        <v>1</v>
      </c>
      <c r="E121" s="24">
        <v>18</v>
      </c>
      <c r="F121" s="19">
        <v>9</v>
      </c>
      <c r="G121" s="44">
        <v>0.40670000000000001</v>
      </c>
      <c r="H121" s="13">
        <f t="shared" si="1"/>
        <v>0.36147651087148169</v>
      </c>
      <c r="I121" s="7"/>
      <c r="J121" s="21"/>
      <c r="K121" s="21"/>
    </row>
    <row r="122" spans="1:28" ht="15">
      <c r="D122">
        <v>1</v>
      </c>
      <c r="I122" s="7"/>
      <c r="J122" s="21"/>
      <c r="K122" s="21"/>
    </row>
    <row r="123" spans="1:28" ht="15">
      <c r="A123" s="32" t="s">
        <v>17</v>
      </c>
      <c r="B123" s="19" t="s">
        <v>114</v>
      </c>
      <c r="C123" s="75">
        <v>300</v>
      </c>
      <c r="D123">
        <v>1</v>
      </c>
      <c r="E123" s="19">
        <v>3</v>
      </c>
      <c r="F123" s="19">
        <v>4</v>
      </c>
      <c r="I123" s="2">
        <v>0.57826229359536008</v>
      </c>
      <c r="J123" s="76">
        <v>3.5651481403070084E-3</v>
      </c>
      <c r="K123" s="21"/>
    </row>
    <row r="124" spans="1:28" ht="15">
      <c r="A124" s="32" t="s">
        <v>17</v>
      </c>
      <c r="B124" s="19" t="s">
        <v>114</v>
      </c>
      <c r="C124" s="75">
        <v>500</v>
      </c>
      <c r="D124">
        <v>1</v>
      </c>
      <c r="E124" s="19">
        <v>3</v>
      </c>
      <c r="F124" s="19">
        <v>3</v>
      </c>
      <c r="I124" s="2">
        <v>1.9974826865418223</v>
      </c>
      <c r="J124" s="76">
        <v>1.0744282066678915E-3</v>
      </c>
      <c r="K124" s="21"/>
    </row>
    <row r="125" spans="1:28" ht="15">
      <c r="A125" s="32" t="s">
        <v>17</v>
      </c>
      <c r="B125" s="19" t="s">
        <v>114</v>
      </c>
      <c r="C125" s="75">
        <v>750</v>
      </c>
      <c r="D125">
        <v>1</v>
      </c>
      <c r="E125" s="19">
        <v>3</v>
      </c>
      <c r="F125" s="19">
        <v>2</v>
      </c>
      <c r="I125" s="2">
        <v>3.0796567978823894</v>
      </c>
      <c r="J125" s="76">
        <v>7.3256468636463559E-4</v>
      </c>
      <c r="K125" s="21"/>
    </row>
    <row r="126" spans="1:28" ht="15">
      <c r="A126" s="32" t="s">
        <v>17</v>
      </c>
      <c r="B126" s="19" t="s">
        <v>114</v>
      </c>
      <c r="C126" s="75">
        <v>1000</v>
      </c>
      <c r="D126">
        <v>1</v>
      </c>
      <c r="E126" s="19">
        <v>3</v>
      </c>
      <c r="F126" s="19">
        <v>1</v>
      </c>
      <c r="I126" s="2">
        <v>3.0648074227706541</v>
      </c>
      <c r="J126" s="76">
        <v>8.3023997787994117E-4</v>
      </c>
      <c r="K126" s="21"/>
    </row>
    <row r="127" spans="1:28" ht="15">
      <c r="A127" s="75"/>
      <c r="B127" s="19"/>
      <c r="C127" s="75"/>
      <c r="D127">
        <v>1</v>
      </c>
      <c r="I127" s="2"/>
      <c r="J127" s="76"/>
      <c r="K127" s="21"/>
    </row>
    <row r="128" spans="1:28" ht="15">
      <c r="A128" s="32" t="s">
        <v>17</v>
      </c>
      <c r="B128" s="19" t="s">
        <v>114</v>
      </c>
      <c r="C128" s="75">
        <v>300</v>
      </c>
      <c r="D128">
        <v>1</v>
      </c>
      <c r="E128" s="19">
        <v>7</v>
      </c>
      <c r="F128" s="19">
        <v>4</v>
      </c>
      <c r="I128" s="2">
        <v>0.6178721383701512</v>
      </c>
      <c r="J128" s="76">
        <v>3.9070116606106569E-4</v>
      </c>
    </row>
    <row r="129" spans="1:10" ht="15">
      <c r="A129" s="32" t="s">
        <v>17</v>
      </c>
      <c r="B129" s="19" t="s">
        <v>114</v>
      </c>
      <c r="C129" s="75">
        <v>500</v>
      </c>
      <c r="D129">
        <v>1</v>
      </c>
      <c r="E129" s="19">
        <v>7</v>
      </c>
      <c r="F129" s="19">
        <v>3</v>
      </c>
      <c r="I129" s="2">
        <v>2.0356766606664247</v>
      </c>
      <c r="J129" s="76">
        <v>2.3442069963660801E-3</v>
      </c>
    </row>
    <row r="130" spans="1:10" ht="15">
      <c r="A130" s="32" t="s">
        <v>17</v>
      </c>
      <c r="B130" s="19" t="s">
        <v>114</v>
      </c>
      <c r="C130" s="75">
        <v>750</v>
      </c>
      <c r="D130">
        <v>1</v>
      </c>
      <c r="E130" s="19">
        <v>7</v>
      </c>
      <c r="F130" s="19">
        <v>2</v>
      </c>
      <c r="I130" s="2">
        <v>3.08038199992273</v>
      </c>
      <c r="J130" s="76">
        <v>1.17210349818304E-3</v>
      </c>
    </row>
    <row r="131" spans="1:10" ht="15">
      <c r="A131" s="32" t="s">
        <v>17</v>
      </c>
      <c r="B131" s="19" t="s">
        <v>114</v>
      </c>
      <c r="C131" s="75">
        <v>1000</v>
      </c>
      <c r="D131">
        <v>1</v>
      </c>
      <c r="E131" s="19">
        <v>7</v>
      </c>
      <c r="F131" s="19">
        <v>1</v>
      </c>
      <c r="I131" s="2">
        <v>3.0479551086903598</v>
      </c>
      <c r="J131" s="76">
        <v>4.2488751809140694E-3</v>
      </c>
    </row>
    <row r="132" spans="1:10" ht="15">
      <c r="A132" s="78"/>
      <c r="B132" s="19"/>
      <c r="C132" s="78"/>
      <c r="D132">
        <v>1</v>
      </c>
      <c r="I132" s="2"/>
      <c r="J132" s="76"/>
    </row>
    <row r="133" spans="1:10" ht="15">
      <c r="A133" s="32" t="s">
        <v>17</v>
      </c>
      <c r="B133" s="19" t="s">
        <v>114</v>
      </c>
      <c r="C133" s="75">
        <v>300</v>
      </c>
      <c r="D133">
        <v>1</v>
      </c>
      <c r="E133" s="19">
        <v>11</v>
      </c>
      <c r="F133" s="19">
        <v>4</v>
      </c>
      <c r="I133" s="2">
        <v>0.92435633399026584</v>
      </c>
      <c r="J133" s="76">
        <v>1.2209411439407715E-3</v>
      </c>
    </row>
    <row r="134" spans="1:10" ht="15">
      <c r="A134" s="32" t="s">
        <v>17</v>
      </c>
      <c r="B134" s="19" t="s">
        <v>114</v>
      </c>
      <c r="C134" s="75">
        <v>500</v>
      </c>
      <c r="D134">
        <v>1</v>
      </c>
      <c r="E134" s="19">
        <v>11</v>
      </c>
      <c r="F134" s="19">
        <v>3</v>
      </c>
      <c r="I134" s="2">
        <v>2.1104760711129789</v>
      </c>
      <c r="J134" s="76">
        <v>2.1488564133357829E-3</v>
      </c>
    </row>
    <row r="135" spans="1:10" ht="15">
      <c r="A135" s="32" t="s">
        <v>17</v>
      </c>
      <c r="B135" s="19" t="s">
        <v>114</v>
      </c>
      <c r="C135" s="75">
        <v>750</v>
      </c>
      <c r="D135">
        <v>1</v>
      </c>
      <c r="E135" s="19">
        <v>11</v>
      </c>
      <c r="F135" s="19">
        <v>2</v>
      </c>
      <c r="I135" s="2">
        <v>3.0665686277257671</v>
      </c>
      <c r="J135" s="76">
        <v>8.7907762363743707E-4</v>
      </c>
    </row>
    <row r="136" spans="1:10" ht="15">
      <c r="A136" s="32" t="s">
        <v>17</v>
      </c>
      <c r="B136" s="19" t="s">
        <v>114</v>
      </c>
      <c r="C136" s="75">
        <v>1000</v>
      </c>
      <c r="D136">
        <v>1</v>
      </c>
      <c r="E136" s="19">
        <v>11</v>
      </c>
      <c r="F136" s="19">
        <v>1</v>
      </c>
      <c r="I136" s="2">
        <v>3.0353849399911237</v>
      </c>
      <c r="J136" s="76">
        <v>4.883764575749583E-5</v>
      </c>
    </row>
    <row r="137" spans="1:10" ht="15">
      <c r="A137" s="78"/>
      <c r="C137" s="78"/>
      <c r="D137">
        <v>1</v>
      </c>
      <c r="I137" s="2"/>
      <c r="J137" s="76"/>
    </row>
    <row r="138" spans="1:10" ht="15">
      <c r="A138" s="32" t="s">
        <v>17</v>
      </c>
      <c r="B138" s="19" t="s">
        <v>114</v>
      </c>
      <c r="C138" s="75">
        <v>300</v>
      </c>
      <c r="D138">
        <v>1</v>
      </c>
      <c r="E138" s="19">
        <v>15</v>
      </c>
      <c r="F138" s="19">
        <v>4</v>
      </c>
      <c r="I138" s="2">
        <v>0.93095221921431559</v>
      </c>
      <c r="J138" s="76">
        <v>6.8372704060683355E-3</v>
      </c>
    </row>
    <row r="139" spans="1:10" ht="15">
      <c r="A139" s="32" t="s">
        <v>17</v>
      </c>
      <c r="B139" s="19" t="s">
        <v>114</v>
      </c>
      <c r="C139" s="75">
        <v>500</v>
      </c>
      <c r="D139">
        <v>1</v>
      </c>
      <c r="E139" s="19">
        <v>15</v>
      </c>
      <c r="F139" s="19">
        <v>3</v>
      </c>
      <c r="I139" s="2">
        <v>2.2523048701452959</v>
      </c>
      <c r="J139" s="76">
        <v>1.2209411439405358E-3</v>
      </c>
    </row>
    <row r="140" spans="1:10" ht="15">
      <c r="A140" s="32" t="s">
        <v>17</v>
      </c>
      <c r="B140" s="19" t="s">
        <v>114</v>
      </c>
      <c r="C140" s="75">
        <v>750</v>
      </c>
      <c r="D140">
        <v>1</v>
      </c>
      <c r="E140" s="19">
        <v>15</v>
      </c>
      <c r="F140" s="19">
        <v>2</v>
      </c>
      <c r="I140" s="2">
        <v>3.0775157251918603</v>
      </c>
      <c r="J140" s="76">
        <v>1.3186164354561556E-3</v>
      </c>
    </row>
    <row r="141" spans="1:10" ht="15">
      <c r="A141" s="32" t="s">
        <v>17</v>
      </c>
      <c r="B141" s="19" t="s">
        <v>114</v>
      </c>
      <c r="C141" s="75">
        <v>1000</v>
      </c>
      <c r="D141">
        <v>1</v>
      </c>
      <c r="E141" s="19">
        <v>15</v>
      </c>
      <c r="F141" s="19">
        <v>1</v>
      </c>
      <c r="I141" s="2">
        <v>3.0418426914932035</v>
      </c>
      <c r="J141" s="76">
        <v>1.17210349818304E-3</v>
      </c>
    </row>
    <row r="142" spans="1:10" ht="15">
      <c r="A142" s="78"/>
      <c r="C142" s="78"/>
      <c r="D142">
        <v>1</v>
      </c>
      <c r="I142" s="2"/>
      <c r="J142" s="76"/>
    </row>
    <row r="143" spans="1:10" ht="15">
      <c r="A143" s="32" t="s">
        <v>17</v>
      </c>
      <c r="B143" s="19" t="s">
        <v>114</v>
      </c>
      <c r="C143" s="75">
        <v>300</v>
      </c>
      <c r="D143">
        <v>1</v>
      </c>
      <c r="E143" s="19">
        <v>18</v>
      </c>
      <c r="F143" s="19">
        <v>4</v>
      </c>
      <c r="I143" s="2">
        <v>0.83902422724352743</v>
      </c>
      <c r="J143" s="76">
        <v>6.6419198230378024E-3</v>
      </c>
    </row>
    <row r="144" spans="1:10" ht="15">
      <c r="A144" s="32" t="s">
        <v>17</v>
      </c>
      <c r="B144" s="19" t="s">
        <v>114</v>
      </c>
      <c r="C144" s="75">
        <v>500</v>
      </c>
      <c r="D144">
        <v>1</v>
      </c>
      <c r="E144" s="19">
        <v>18</v>
      </c>
      <c r="F144" s="19">
        <v>3</v>
      </c>
      <c r="I144" s="2">
        <v>2.1976039162453227</v>
      </c>
      <c r="J144" s="76">
        <v>3.9558493063681531E-3</v>
      </c>
    </row>
    <row r="145" spans="1:10" ht="15">
      <c r="A145" s="32" t="s">
        <v>17</v>
      </c>
      <c r="B145" s="19" t="s">
        <v>114</v>
      </c>
      <c r="C145" s="78">
        <v>800</v>
      </c>
      <c r="D145">
        <v>1</v>
      </c>
      <c r="E145" s="19">
        <v>18</v>
      </c>
      <c r="F145" s="19">
        <v>2</v>
      </c>
      <c r="I145" s="2">
        <v>3.118334240033886</v>
      </c>
      <c r="J145" s="76">
        <v>1.8069928930323699E-3</v>
      </c>
    </row>
    <row r="146" spans="1:10" ht="15">
      <c r="A146" s="32" t="s">
        <v>17</v>
      </c>
      <c r="B146" s="19" t="s">
        <v>114</v>
      </c>
      <c r="C146" s="78">
        <v>1000</v>
      </c>
      <c r="D146">
        <v>1</v>
      </c>
      <c r="E146" s="19">
        <v>18</v>
      </c>
      <c r="F146" s="19">
        <v>1</v>
      </c>
      <c r="I146" s="2">
        <v>3.0343144036458591</v>
      </c>
      <c r="J146" s="76">
        <v>1.2697787896983458E-3</v>
      </c>
    </row>
  </sheetData>
  <sheetCalcPr fullCalcOnLoad="1"/>
  <sortState ref="A2:I121">
    <sortCondition ref="C2:C121"/>
  </sortState>
  <phoneticPr fontId="18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1"/>
  <sheetViews>
    <sheetView workbookViewId="0">
      <selection activeCell="I28" sqref="I28"/>
    </sheetView>
  </sheetViews>
  <sheetFormatPr baseColWidth="10" defaultColWidth="8.83203125" defaultRowHeight="14"/>
  <cols>
    <col min="1" max="2" width="11.33203125" style="46" customWidth="1"/>
    <col min="3" max="4" width="8.33203125" style="46" customWidth="1"/>
    <col min="5" max="5" width="13.33203125" style="78" bestFit="1" customWidth="1"/>
    <col min="6" max="6" width="13.33203125" style="78" customWidth="1"/>
    <col min="7" max="7" width="9.5" style="46" bestFit="1" customWidth="1"/>
    <col min="8" max="16384" width="8.83203125" style="46"/>
  </cols>
  <sheetData>
    <row r="1" spans="1:8">
      <c r="A1" s="73" t="s">
        <v>89</v>
      </c>
      <c r="B1" s="73"/>
      <c r="C1" s="73"/>
      <c r="D1" s="73"/>
      <c r="E1" s="74"/>
      <c r="F1" s="74"/>
      <c r="G1" s="73"/>
    </row>
    <row r="2" spans="1:8">
      <c r="A2" s="73"/>
      <c r="B2" s="73"/>
      <c r="C2" s="73"/>
      <c r="D2" s="73"/>
      <c r="E2" s="74"/>
      <c r="F2" s="74"/>
      <c r="G2" s="73"/>
    </row>
    <row r="3" spans="1:8">
      <c r="A3" s="74" t="s">
        <v>90</v>
      </c>
      <c r="B3" s="74" t="s">
        <v>91</v>
      </c>
      <c r="C3" s="74" t="s">
        <v>92</v>
      </c>
      <c r="D3" s="74" t="s">
        <v>93</v>
      </c>
      <c r="E3" s="74" t="s">
        <v>94</v>
      </c>
      <c r="F3" s="74" t="s">
        <v>93</v>
      </c>
      <c r="G3" s="74" t="s">
        <v>95</v>
      </c>
      <c r="H3" s="74" t="s">
        <v>93</v>
      </c>
    </row>
    <row r="4" spans="1:8">
      <c r="A4" s="75" t="s">
        <v>96</v>
      </c>
      <c r="B4" s="75">
        <v>300</v>
      </c>
      <c r="C4" s="76">
        <v>0.57826229359535997</v>
      </c>
      <c r="D4" s="76">
        <v>3.5651481403070084E-3</v>
      </c>
      <c r="E4" s="76">
        <v>7.850687281480516</v>
      </c>
      <c r="F4" s="77">
        <v>3.1947177732409369E-2</v>
      </c>
      <c r="G4" s="76">
        <v>7.6238458347706004</v>
      </c>
      <c r="H4" s="77">
        <v>1.4878214595640895E-2</v>
      </c>
    </row>
    <row r="5" spans="1:8">
      <c r="A5" s="75">
        <v>3</v>
      </c>
      <c r="B5" s="75">
        <v>500</v>
      </c>
      <c r="C5" s="76">
        <v>1.9974826865418223</v>
      </c>
      <c r="D5" s="76">
        <v>1.0744282066678915E-3</v>
      </c>
      <c r="E5" s="76">
        <v>27.706076625119604</v>
      </c>
      <c r="F5" s="77">
        <v>7.6552671170112413E-2</v>
      </c>
      <c r="G5" s="76">
        <v>41.704961632938989</v>
      </c>
      <c r="H5" s="77">
        <v>0.12646482406294729</v>
      </c>
    </row>
    <row r="6" spans="1:8">
      <c r="A6" s="75">
        <v>2</v>
      </c>
      <c r="B6" s="75">
        <v>750</v>
      </c>
      <c r="C6" s="76">
        <v>3.0796567978823894</v>
      </c>
      <c r="D6" s="76">
        <v>7.3256468636463559E-4</v>
      </c>
      <c r="E6" s="76">
        <v>42.201226908446024</v>
      </c>
      <c r="F6" s="77">
        <v>6.6305463218182294E-3</v>
      </c>
      <c r="G6" s="76">
        <v>100.42681007048898</v>
      </c>
      <c r="H6" s="77">
        <v>6.6951965680381198E-2</v>
      </c>
    </row>
    <row r="7" spans="1:8">
      <c r="A7" s="75">
        <v>1</v>
      </c>
      <c r="B7" s="75">
        <v>1000</v>
      </c>
      <c r="C7" s="76">
        <v>3.0648074227706541</v>
      </c>
      <c r="D7" s="76">
        <v>8.3023997787994117E-4</v>
      </c>
      <c r="E7" s="76">
        <v>42.109161733745999</v>
      </c>
      <c r="F7" s="77">
        <v>0.145269242141706</v>
      </c>
      <c r="G7" s="76">
        <v>117.343752253991</v>
      </c>
      <c r="H7" s="77">
        <v>0.18597768244551338</v>
      </c>
    </row>
    <row r="8" spans="1:8">
      <c r="A8" s="75"/>
      <c r="B8" s="75"/>
      <c r="C8" s="76"/>
      <c r="D8" s="76"/>
      <c r="E8" s="76"/>
      <c r="F8" s="77"/>
      <c r="G8" s="76"/>
      <c r="H8" s="77"/>
    </row>
    <row r="9" spans="1:8">
      <c r="A9" s="75" t="s">
        <v>97</v>
      </c>
      <c r="B9" s="75">
        <v>300</v>
      </c>
      <c r="C9" s="76">
        <v>0.6178721383701512</v>
      </c>
      <c r="D9" s="76">
        <v>3.9070116606106569E-4</v>
      </c>
      <c r="E9" s="76">
        <v>8.4307831276228136</v>
      </c>
      <c r="F9" s="77">
        <v>3.6166616300842688E-3</v>
      </c>
      <c r="G9" s="76">
        <v>8.321704768128166</v>
      </c>
      <c r="H9" s="77">
        <v>9.4228692439172826E-2</v>
      </c>
    </row>
    <row r="10" spans="1:8">
      <c r="A10" s="75">
        <v>3</v>
      </c>
      <c r="B10" s="75">
        <v>500</v>
      </c>
      <c r="C10" s="76">
        <v>2.0356766606664247</v>
      </c>
      <c r="D10" s="76">
        <v>2.3442069963660801E-3</v>
      </c>
      <c r="E10" s="76">
        <v>27.96778040875764</v>
      </c>
      <c r="F10" s="77">
        <v>1.3863869581989279E-2</v>
      </c>
      <c r="G10" s="76">
        <v>42.297615701971296</v>
      </c>
      <c r="H10" s="77">
        <v>4.215494135431911E-2</v>
      </c>
    </row>
    <row r="11" spans="1:8">
      <c r="A11" s="78">
        <v>2</v>
      </c>
      <c r="B11" s="75">
        <v>750</v>
      </c>
      <c r="C11" s="76">
        <v>3.08038199992273</v>
      </c>
      <c r="D11" s="76">
        <v>1.17210349818304E-3</v>
      </c>
      <c r="E11" s="76">
        <v>42.12706329549323</v>
      </c>
      <c r="F11" s="77">
        <v>4.219438568432066E-3</v>
      </c>
      <c r="G11" s="76">
        <v>99.686869191401314</v>
      </c>
      <c r="H11" s="77">
        <v>3.7195536489110712E-2</v>
      </c>
    </row>
    <row r="12" spans="1:8">
      <c r="A12" s="78">
        <v>1</v>
      </c>
      <c r="B12" s="75">
        <v>1000</v>
      </c>
      <c r="C12" s="76">
        <v>3.0479551086903598</v>
      </c>
      <c r="D12" s="76">
        <v>4.2488751809140694E-3</v>
      </c>
      <c r="E12" s="76">
        <v>41.977883614266332</v>
      </c>
      <c r="F12" s="77">
        <v>5.0030485882829455E-2</v>
      </c>
      <c r="G12" s="76">
        <v>115.13620351756593</v>
      </c>
      <c r="H12" s="77">
        <v>7.4391072978201328E-2</v>
      </c>
    </row>
    <row r="13" spans="1:8">
      <c r="A13" s="78"/>
      <c r="B13" s="78"/>
      <c r="C13" s="76"/>
      <c r="D13" s="76"/>
      <c r="E13" s="76"/>
      <c r="F13" s="77"/>
      <c r="G13" s="76"/>
      <c r="H13" s="77"/>
    </row>
    <row r="14" spans="1:8">
      <c r="A14" s="78" t="s">
        <v>98</v>
      </c>
      <c r="B14" s="75">
        <v>300</v>
      </c>
      <c r="C14" s="76">
        <v>0.92435633399026584</v>
      </c>
      <c r="D14" s="76">
        <v>1.2209411439407715E-3</v>
      </c>
      <c r="E14" s="76">
        <v>11.713588569935801</v>
      </c>
      <c r="F14" s="77">
        <v>4.942770894448166E-2</v>
      </c>
      <c r="G14" s="76">
        <v>10.718622260338702</v>
      </c>
      <c r="H14" s="77">
        <v>9.1748990006449566E-2</v>
      </c>
    </row>
    <row r="15" spans="1:8">
      <c r="A15" s="78">
        <v>3</v>
      </c>
      <c r="B15" s="75">
        <v>500</v>
      </c>
      <c r="C15" s="76">
        <v>2.1104760711129789</v>
      </c>
      <c r="D15" s="76">
        <v>2.1488564133357829E-3</v>
      </c>
      <c r="E15" s="76">
        <v>28.359483628893404</v>
      </c>
      <c r="F15" s="77">
        <v>0.10126652564235451</v>
      </c>
      <c r="G15" s="76">
        <v>41.868029172643141</v>
      </c>
      <c r="H15" s="77">
        <v>3.4715834056493956E-2</v>
      </c>
    </row>
    <row r="16" spans="1:8">
      <c r="A16" s="78">
        <v>2</v>
      </c>
      <c r="B16" s="75">
        <v>750</v>
      </c>
      <c r="C16" s="76">
        <v>3.0665686277257671</v>
      </c>
      <c r="D16" s="76">
        <v>8.7907762363743707E-4</v>
      </c>
      <c r="E16" s="76">
        <v>41.981719663212168</v>
      </c>
      <c r="F16" s="77">
        <v>6.5099909341511816E-2</v>
      </c>
      <c r="G16" s="76">
        <v>97.405677049948565</v>
      </c>
      <c r="H16" s="77">
        <v>4.4634643786920801E-2</v>
      </c>
    </row>
    <row r="17" spans="1:8">
      <c r="A17" s="78">
        <v>1</v>
      </c>
      <c r="B17" s="75">
        <v>1000</v>
      </c>
      <c r="C17" s="76">
        <v>3.0353849399911237</v>
      </c>
      <c r="D17" s="76">
        <v>4.883764575749583E-5</v>
      </c>
      <c r="E17" s="76">
        <v>42.100637180533035</v>
      </c>
      <c r="F17" s="77">
        <v>3.5563839362492383E-2</v>
      </c>
      <c r="G17" s="76">
        <v>115.05379304051115</v>
      </c>
      <c r="H17" s="77">
        <v>4.2154941354314086E-2</v>
      </c>
    </row>
    <row r="18" spans="1:8">
      <c r="A18" s="78"/>
      <c r="B18" s="78"/>
      <c r="C18" s="76"/>
      <c r="D18" s="76"/>
      <c r="E18" s="76"/>
      <c r="F18" s="77"/>
      <c r="G18" s="76"/>
      <c r="H18" s="77"/>
    </row>
    <row r="19" spans="1:8">
      <c r="A19" s="78" t="s">
        <v>99</v>
      </c>
      <c r="B19" s="75">
        <v>300</v>
      </c>
      <c r="C19" s="76">
        <v>0.93095221921431559</v>
      </c>
      <c r="D19" s="76">
        <v>6.8372704060683355E-3</v>
      </c>
      <c r="E19" s="76">
        <v>12.105718017732212</v>
      </c>
      <c r="F19" s="77">
        <v>3.6166616300842688E-3</v>
      </c>
      <c r="G19" s="76">
        <v>11.235879509937904</v>
      </c>
      <c r="H19" s="77">
        <v>0</v>
      </c>
    </row>
    <row r="20" spans="1:8">
      <c r="A20" s="78">
        <v>3</v>
      </c>
      <c r="B20" s="75">
        <v>500</v>
      </c>
      <c r="C20" s="76">
        <v>2.2523048701452959</v>
      </c>
      <c r="D20" s="76">
        <v>1.2209411439405358E-3</v>
      </c>
      <c r="E20" s="76">
        <v>30.133443152511511</v>
      </c>
      <c r="F20" s="77">
        <v>5.063326282117725E-2</v>
      </c>
      <c r="G20" s="76">
        <v>46.102524961734908</v>
      </c>
      <c r="H20" s="77">
        <v>5.2073751084740938E-2</v>
      </c>
    </row>
    <row r="21" spans="1:8">
      <c r="A21" s="78">
        <v>2</v>
      </c>
      <c r="B21" s="75">
        <v>750</v>
      </c>
      <c r="C21" s="76">
        <v>3.0775157251918603</v>
      </c>
      <c r="D21" s="76">
        <v>1.3186164354561556E-3</v>
      </c>
      <c r="E21" s="76">
        <v>41.930146116273718</v>
      </c>
      <c r="F21" s="77">
        <v>0.11633594910103687</v>
      </c>
      <c r="G21" s="76">
        <v>98.86101100644801</v>
      </c>
      <c r="H21" s="77">
        <v>6.4472263247774483E-2</v>
      </c>
    </row>
    <row r="22" spans="1:8">
      <c r="A22" s="78">
        <v>1</v>
      </c>
      <c r="B22" s="75">
        <v>1000</v>
      </c>
      <c r="C22" s="76">
        <v>3.0418426914932035</v>
      </c>
      <c r="D22" s="76">
        <v>1.17210349818304E-3</v>
      </c>
      <c r="E22" s="76">
        <v>42.033719437811257</v>
      </c>
      <c r="F22" s="77">
        <v>3.0138846917369747E-2</v>
      </c>
      <c r="G22" s="76">
        <v>114.22968826996328</v>
      </c>
      <c r="H22" s="77">
        <v>7.1911370545594627E-2</v>
      </c>
    </row>
    <row r="23" spans="1:8">
      <c r="A23" s="78"/>
      <c r="B23" s="78"/>
      <c r="C23" s="76"/>
      <c r="D23" s="76"/>
      <c r="E23" s="76"/>
      <c r="F23" s="77"/>
      <c r="G23" s="76"/>
      <c r="H23" s="77"/>
    </row>
    <row r="24" spans="1:8">
      <c r="A24" s="78" t="s">
        <v>100</v>
      </c>
      <c r="B24" s="75">
        <v>300</v>
      </c>
      <c r="C24" s="76">
        <v>0.83902422724352743</v>
      </c>
      <c r="D24" s="76">
        <v>6.6419198230378024E-3</v>
      </c>
      <c r="E24" s="76">
        <v>10.835133361339714</v>
      </c>
      <c r="F24" s="77">
        <v>1.6274977335377954E-2</v>
      </c>
      <c r="G24" s="76">
        <v>10.019009912575715</v>
      </c>
      <c r="H24" s="77">
        <v>0.12894452649558533</v>
      </c>
    </row>
    <row r="25" spans="1:8">
      <c r="A25" s="78">
        <v>4</v>
      </c>
      <c r="B25" s="75">
        <v>500</v>
      </c>
      <c r="C25" s="76">
        <v>2.1976039162453227</v>
      </c>
      <c r="D25" s="76">
        <v>3.9558493063681531E-3</v>
      </c>
      <c r="E25" s="76">
        <v>29.94164070521979</v>
      </c>
      <c r="F25" s="77">
        <v>7.1127678724987278E-2</v>
      </c>
      <c r="G25" s="76">
        <v>46.188442267600536</v>
      </c>
      <c r="H25" s="77">
        <v>0.15870095568683454</v>
      </c>
    </row>
    <row r="26" spans="1:8">
      <c r="A26" s="78">
        <v>3</v>
      </c>
      <c r="B26" s="78">
        <v>800</v>
      </c>
      <c r="C26" s="76">
        <v>3.118334240033886</v>
      </c>
      <c r="D26" s="76">
        <v>1.8069928930323699E-3</v>
      </c>
      <c r="E26" s="76">
        <v>42.693093628834134</v>
      </c>
      <c r="F26" s="77">
        <v>1.5069423458687385E-2</v>
      </c>
      <c r="G26" s="76">
        <v>104.32289687933451</v>
      </c>
      <c r="H26" s="77">
        <v>2.23173218934604E-2</v>
      </c>
    </row>
    <row r="27" spans="1:8">
      <c r="A27" s="78">
        <v>1</v>
      </c>
      <c r="B27" s="78">
        <v>1000</v>
      </c>
      <c r="C27" s="76">
        <v>3.0343144036458591</v>
      </c>
      <c r="D27" s="76">
        <v>1.2697787896983458E-3</v>
      </c>
      <c r="E27" s="76">
        <v>41.969359061053368</v>
      </c>
      <c r="F27" s="77">
        <v>2.5919408348937679E-2</v>
      </c>
      <c r="G27" s="76">
        <v>113.55988396709245</v>
      </c>
      <c r="H27" s="77">
        <v>3.2236131623887242E-2</v>
      </c>
    </row>
    <row r="28" spans="1:8">
      <c r="A28" s="78"/>
      <c r="B28" s="78"/>
      <c r="C28" s="76"/>
      <c r="D28" s="76"/>
      <c r="E28" s="76"/>
      <c r="F28" s="77"/>
      <c r="G28" s="76"/>
      <c r="H28" s="77"/>
    </row>
    <row r="29" spans="1:8">
      <c r="A29" s="78" t="s">
        <v>101</v>
      </c>
      <c r="B29" s="78">
        <v>250</v>
      </c>
      <c r="C29" s="76">
        <v>0.48291549200582351</v>
      </c>
      <c r="D29" s="76">
        <v>7.8140233212213139E-4</v>
      </c>
      <c r="E29" s="76">
        <v>5.6257788928965375</v>
      </c>
      <c r="F29" s="77">
        <v>2.1097192842157188E-2</v>
      </c>
      <c r="G29" s="76">
        <v>4.7903281556102293</v>
      </c>
      <c r="H29" s="77">
        <v>9.9188097304274726E-3</v>
      </c>
    </row>
    <row r="30" spans="1:8">
      <c r="A30" s="78" t="s">
        <v>102</v>
      </c>
      <c r="B30" s="78">
        <v>250</v>
      </c>
      <c r="C30" s="76">
        <v>0.52901762171318722</v>
      </c>
      <c r="D30" s="76">
        <v>1.0255905609102387E-3</v>
      </c>
      <c r="E30" s="76">
        <v>6.3013497350240488</v>
      </c>
      <c r="F30" s="77">
        <v>2.4111077533893036E-3</v>
      </c>
      <c r="G30" s="76">
        <v>5.3566810085612193</v>
      </c>
      <c r="H30" s="77">
        <v>7.4391072978201335E-3</v>
      </c>
    </row>
    <row r="31" spans="1:8">
      <c r="A31" s="78" t="s">
        <v>103</v>
      </c>
      <c r="B31" s="78">
        <v>250</v>
      </c>
      <c r="C31" s="76">
        <v>0.51347757799160387</v>
      </c>
      <c r="D31" s="76">
        <v>1.5139670184865315E-3</v>
      </c>
      <c r="E31" s="76">
        <v>6.0933506366276919</v>
      </c>
      <c r="F31" s="77">
        <v>4.822215506778732E-2</v>
      </c>
      <c r="G31" s="76">
        <v>5.1410110366944339</v>
      </c>
      <c r="H31" s="77">
        <v>0</v>
      </c>
    </row>
    <row r="32" spans="1:8">
      <c r="A32" s="78" t="s">
        <v>104</v>
      </c>
      <c r="B32" s="78">
        <v>250</v>
      </c>
      <c r="C32" s="76">
        <v>0.39240337068522402</v>
      </c>
      <c r="D32" s="76">
        <v>2.0023434760628634E-3</v>
      </c>
      <c r="E32" s="76">
        <v>4.4404397686336941</v>
      </c>
      <c r="F32" s="77">
        <v>4.3399939561008717E-2</v>
      </c>
      <c r="G32" s="76">
        <v>3.7803614580877216</v>
      </c>
      <c r="H32" s="77">
        <v>2.479702432606774E-2</v>
      </c>
    </row>
    <row r="33" spans="1:8">
      <c r="A33" s="78" t="s">
        <v>105</v>
      </c>
      <c r="B33" s="78">
        <v>250</v>
      </c>
      <c r="C33" s="76">
        <v>0.44485965160319069</v>
      </c>
      <c r="D33" s="76">
        <v>2.9302587454576001E-4</v>
      </c>
      <c r="E33" s="76">
        <v>5.1663054747177011</v>
      </c>
      <c r="F33" s="77">
        <v>1.6274977335377954E-2</v>
      </c>
      <c r="G33" s="76">
        <v>4.402823572012184</v>
      </c>
      <c r="H33" s="77">
        <v>2.4797024326067112E-3</v>
      </c>
    </row>
    <row r="34" spans="1:8">
      <c r="A34" s="78" t="s">
        <v>106</v>
      </c>
      <c r="B34" s="78">
        <v>250</v>
      </c>
      <c r="C34" s="76">
        <v>0.47445480153518371</v>
      </c>
      <c r="D34" s="76">
        <v>5.3721410333394573E-4</v>
      </c>
      <c r="E34" s="76">
        <v>5.6129920630770895</v>
      </c>
      <c r="F34" s="77">
        <v>3.1947177732409369E-2</v>
      </c>
      <c r="G34" s="76">
        <v>4.8289032725294927</v>
      </c>
      <c r="H34" s="77">
        <v>9.9188097304274726E-3</v>
      </c>
    </row>
    <row r="35" spans="1:8">
      <c r="A35" s="78" t="s">
        <v>107</v>
      </c>
      <c r="B35" s="78">
        <v>250</v>
      </c>
      <c r="C35" s="76">
        <v>0.45649741767913193</v>
      </c>
      <c r="D35" s="76">
        <v>3.4674728487917813E-3</v>
      </c>
      <c r="E35" s="76">
        <v>5.3789930773811889</v>
      </c>
      <c r="F35" s="77">
        <v>3.6166616300840802E-2</v>
      </c>
      <c r="G35" s="76">
        <v>4.6009593998247595</v>
      </c>
      <c r="H35" s="77">
        <v>2.479702432606774E-2</v>
      </c>
    </row>
    <row r="36" spans="1:8">
      <c r="A36" s="78" t="s">
        <v>108</v>
      </c>
      <c r="B36" s="78">
        <v>250</v>
      </c>
      <c r="C36" s="76">
        <v>0.50556942240884273</v>
      </c>
      <c r="D36" s="76">
        <v>5.8605174909159851E-4</v>
      </c>
      <c r="E36" s="76">
        <v>5.9399086787943141</v>
      </c>
      <c r="F36" s="77">
        <v>4.4605493437703057E-2</v>
      </c>
      <c r="G36" s="76">
        <v>4.9849571546119629</v>
      </c>
      <c r="H36" s="77">
        <v>7.4391072978201335E-3</v>
      </c>
    </row>
    <row r="37" spans="1:8">
      <c r="A37" s="78" t="s">
        <v>109</v>
      </c>
      <c r="B37" s="78">
        <v>250</v>
      </c>
      <c r="C37" s="76">
        <v>0.12704849078156644</v>
      </c>
      <c r="D37" s="76">
        <v>8.3023997787972531E-4</v>
      </c>
      <c r="E37" s="79" t="s">
        <v>110</v>
      </c>
      <c r="F37" s="76"/>
      <c r="G37" s="76">
        <v>1.0730896161176648</v>
      </c>
      <c r="H37" s="77">
        <v>2.9756429191281162E-2</v>
      </c>
    </row>
    <row r="38" spans="1:8">
      <c r="A38" s="78" t="s">
        <v>111</v>
      </c>
      <c r="B38" s="78">
        <v>250</v>
      </c>
      <c r="C38" s="76">
        <v>0.12684129019861196</v>
      </c>
      <c r="D38" s="76">
        <v>1.4651293727289963E-4</v>
      </c>
      <c r="E38" s="79" t="s">
        <v>110</v>
      </c>
      <c r="F38" s="76"/>
      <c r="G38" s="76">
        <v>1.1081579042260854</v>
      </c>
      <c r="H38" s="77">
        <v>9.9188097304270008E-3</v>
      </c>
    </row>
    <row r="39" spans="1:8">
      <c r="A39" s="78" t="s">
        <v>112</v>
      </c>
      <c r="B39" s="78">
        <v>250</v>
      </c>
      <c r="C39" s="76">
        <v>0.12887876259766401</v>
      </c>
      <c r="D39" s="76">
        <v>4.4930634097020399E-3</v>
      </c>
      <c r="E39" s="79" t="s">
        <v>110</v>
      </c>
      <c r="F39" s="76"/>
      <c r="G39" s="76">
        <v>1.1221852194694535</v>
      </c>
      <c r="H39" s="77">
        <v>3.9675238921710577E-2</v>
      </c>
    </row>
    <row r="40" spans="1:8">
      <c r="A40" s="78" t="s">
        <v>113</v>
      </c>
      <c r="B40" s="78">
        <v>250</v>
      </c>
      <c r="C40" s="76">
        <v>0.12594342100580938</v>
      </c>
      <c r="D40" s="76">
        <v>1.0255905609102387E-3</v>
      </c>
      <c r="E40" s="79" t="s">
        <v>110</v>
      </c>
      <c r="F40" s="76"/>
      <c r="G40" s="76">
        <v>1.1291988770911376</v>
      </c>
      <c r="H40" s="77">
        <v>0</v>
      </c>
    </row>
    <row r="41" spans="1:8">
      <c r="E41" s="76"/>
      <c r="F41" s="76"/>
    </row>
  </sheetData>
  <sheetCalcPr fullCalcOnLoad="1"/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Diel Std - 10 cm</vt:lpstr>
      <vt:lpstr>Diel Std -1 cm</vt:lpstr>
      <vt:lpstr>HOE-Dylan std and raw</vt:lpstr>
      <vt:lpstr>Diel data</vt:lpstr>
      <vt:lpstr>HOE-Dylan data</vt:lpstr>
      <vt:lpstr>Autoanalyzer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Fischer</dc:creator>
  <cp:lastModifiedBy>Tristy Vick</cp:lastModifiedBy>
  <dcterms:created xsi:type="dcterms:W3CDTF">2012-06-23T00:12:47Z</dcterms:created>
  <dcterms:modified xsi:type="dcterms:W3CDTF">2012-06-28T03:10:20Z</dcterms:modified>
</cp:coreProperties>
</file>