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2221"/>
  <workbookPr date1904="1" showInkAnnotation="0" autoCompressPictures="0"/>
  <bookViews>
    <workbookView xWindow="140" yWindow="-80" windowWidth="25440" windowHeight="15240" tabRatio="500"/>
  </bookViews>
  <sheets>
    <sheet name="Array 1" sheetId="1" r:id="rId1"/>
    <sheet name="Array 2" sheetId="2" r:id="rId2"/>
    <sheet name="Array 3" sheetId="8" r:id="rId3"/>
    <sheet name="Array 4" sheetId="9" r:id="rId4"/>
    <sheet name="Array 5" sheetId="10" r:id="rId5"/>
    <sheet name="Diel_ALOHA" sheetId="7" r:id="rId6"/>
    <sheet name="Deep Water" sheetId="12" r:id="rId7"/>
    <sheet name="Diel plotted data" sheetId="13" r:id="rId8"/>
  </sheets>
  <externalReferences>
    <externalReference r:id="rId9"/>
  </externalReferences>
  <definedNames>
    <definedName name="_xlnm.Print_Area" localSheetId="0">'Array 1'!$C$43:$K$66</definedName>
    <definedName name="_xlnm.Print_Area" localSheetId="1">'Array 2'!$C$43:$K$66</definedName>
    <definedName name="_xlnm.Print_Area" localSheetId="2">'Array 3'!$C$43:$K$66</definedName>
    <definedName name="_xlnm.Print_Area" localSheetId="3">'Array 4'!$C$43:$K$66</definedName>
    <definedName name="_xlnm.Print_Area" localSheetId="4">'Array 5'!$C$43:$L$66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4" i="1" l="1"/>
  <c r="J4" i="1"/>
  <c r="M4" i="1"/>
  <c r="O4" i="1"/>
  <c r="Z4" i="1"/>
  <c r="N20" i="1"/>
  <c r="J20" i="1"/>
  <c r="M20" i="1"/>
  <c r="O20" i="1"/>
  <c r="P20" i="1"/>
  <c r="N21" i="1"/>
  <c r="J21" i="1"/>
  <c r="M21" i="1"/>
  <c r="O21" i="1"/>
  <c r="P21" i="1"/>
  <c r="R20" i="1"/>
  <c r="Q20" i="1"/>
  <c r="N12" i="1"/>
  <c r="J12" i="1"/>
  <c r="M12" i="1"/>
  <c r="O12" i="1"/>
  <c r="P12" i="1"/>
  <c r="N14" i="1"/>
  <c r="J14" i="1"/>
  <c r="M14" i="1"/>
  <c r="O14" i="1"/>
  <c r="P14" i="1"/>
  <c r="R12" i="1"/>
  <c r="Q12" i="1"/>
  <c r="N64" i="1"/>
  <c r="J64" i="1"/>
  <c r="M64" i="1"/>
  <c r="O64" i="1"/>
  <c r="P64" i="1"/>
  <c r="N65" i="1"/>
  <c r="J65" i="1"/>
  <c r="M65" i="1"/>
  <c r="O65" i="1"/>
  <c r="P65" i="1"/>
  <c r="N66" i="1"/>
  <c r="J66" i="1"/>
  <c r="M66" i="1"/>
  <c r="O66" i="1"/>
  <c r="P66" i="1"/>
  <c r="Q64" i="1"/>
  <c r="T64" i="1"/>
  <c r="U64" i="1"/>
  <c r="AA10" i="1"/>
  <c r="N60" i="1"/>
  <c r="J60" i="1"/>
  <c r="M60" i="1"/>
  <c r="O60" i="1"/>
  <c r="P60" i="1"/>
  <c r="N61" i="1"/>
  <c r="J61" i="1"/>
  <c r="M61" i="1"/>
  <c r="O61" i="1"/>
  <c r="P61" i="1"/>
  <c r="N62" i="1"/>
  <c r="J62" i="1"/>
  <c r="M62" i="1"/>
  <c r="O62" i="1"/>
  <c r="P62" i="1"/>
  <c r="Q60" i="1"/>
  <c r="T60" i="1"/>
  <c r="U60" i="1"/>
  <c r="Z10" i="1"/>
  <c r="Y10" i="1"/>
  <c r="N56" i="1"/>
  <c r="J56" i="1"/>
  <c r="M56" i="1"/>
  <c r="O56" i="1"/>
  <c r="P56" i="1"/>
  <c r="N57" i="1"/>
  <c r="J57" i="1"/>
  <c r="M57" i="1"/>
  <c r="O57" i="1"/>
  <c r="P57" i="1"/>
  <c r="N58" i="1"/>
  <c r="J58" i="1"/>
  <c r="M58" i="1"/>
  <c r="O58" i="1"/>
  <c r="P58" i="1"/>
  <c r="Q56" i="1"/>
  <c r="T56" i="1"/>
  <c r="U56" i="1"/>
  <c r="AA9" i="1"/>
  <c r="N52" i="1"/>
  <c r="J52" i="1"/>
  <c r="M52" i="1"/>
  <c r="O52" i="1"/>
  <c r="P52" i="1"/>
  <c r="N53" i="1"/>
  <c r="J53" i="1"/>
  <c r="M53" i="1"/>
  <c r="O53" i="1"/>
  <c r="P53" i="1"/>
  <c r="N54" i="1"/>
  <c r="J54" i="1"/>
  <c r="M54" i="1"/>
  <c r="O54" i="1"/>
  <c r="P54" i="1"/>
  <c r="Q52" i="1"/>
  <c r="T52" i="1"/>
  <c r="U52" i="1"/>
  <c r="Z9" i="1"/>
  <c r="Y9" i="1"/>
  <c r="N48" i="1"/>
  <c r="J48" i="1"/>
  <c r="M48" i="1"/>
  <c r="O48" i="1"/>
  <c r="P48" i="1"/>
  <c r="N49" i="1"/>
  <c r="J49" i="1"/>
  <c r="M49" i="1"/>
  <c r="O49" i="1"/>
  <c r="P49" i="1"/>
  <c r="N50" i="1"/>
  <c r="J50" i="1"/>
  <c r="M50" i="1"/>
  <c r="O50" i="1"/>
  <c r="P50" i="1"/>
  <c r="Q48" i="1"/>
  <c r="T48" i="1"/>
  <c r="U48" i="1"/>
  <c r="AA8" i="1"/>
  <c r="N44" i="1"/>
  <c r="J44" i="1"/>
  <c r="M44" i="1"/>
  <c r="O44" i="1"/>
  <c r="P44" i="1"/>
  <c r="N45" i="1"/>
  <c r="J45" i="1"/>
  <c r="M45" i="1"/>
  <c r="O45" i="1"/>
  <c r="P45" i="1"/>
  <c r="N46" i="1"/>
  <c r="J46" i="1"/>
  <c r="M46" i="1"/>
  <c r="O46" i="1"/>
  <c r="P46" i="1"/>
  <c r="Q44" i="1"/>
  <c r="T44" i="1"/>
  <c r="U44" i="1"/>
  <c r="Z8" i="1"/>
  <c r="Y8" i="1"/>
  <c r="N40" i="1"/>
  <c r="J40" i="1"/>
  <c r="M40" i="1"/>
  <c r="O40" i="1"/>
  <c r="P40" i="1"/>
  <c r="N41" i="1"/>
  <c r="J41" i="1"/>
  <c r="M41" i="1"/>
  <c r="O41" i="1"/>
  <c r="P41" i="1"/>
  <c r="N42" i="1"/>
  <c r="J42" i="1"/>
  <c r="M42" i="1"/>
  <c r="O42" i="1"/>
  <c r="P42" i="1"/>
  <c r="Q40" i="1"/>
  <c r="T40" i="1"/>
  <c r="U40" i="1"/>
  <c r="AA7" i="1"/>
  <c r="N36" i="1"/>
  <c r="J36" i="1"/>
  <c r="M36" i="1"/>
  <c r="O36" i="1"/>
  <c r="P36" i="1"/>
  <c r="N37" i="1"/>
  <c r="J37" i="1"/>
  <c r="M37" i="1"/>
  <c r="O37" i="1"/>
  <c r="P37" i="1"/>
  <c r="N38" i="1"/>
  <c r="J38" i="1"/>
  <c r="M38" i="1"/>
  <c r="O38" i="1"/>
  <c r="P38" i="1"/>
  <c r="Q36" i="1"/>
  <c r="T36" i="1"/>
  <c r="U36" i="1"/>
  <c r="Z7" i="1"/>
  <c r="Y7" i="1"/>
  <c r="N32" i="1"/>
  <c r="J32" i="1"/>
  <c r="M32" i="1"/>
  <c r="O32" i="1"/>
  <c r="P32" i="1"/>
  <c r="N33" i="1"/>
  <c r="J33" i="1"/>
  <c r="M33" i="1"/>
  <c r="O33" i="1"/>
  <c r="P33" i="1"/>
  <c r="N34" i="1"/>
  <c r="J34" i="1"/>
  <c r="M34" i="1"/>
  <c r="O34" i="1"/>
  <c r="P34" i="1"/>
  <c r="Q32" i="1"/>
  <c r="T32" i="1"/>
  <c r="U32" i="1"/>
  <c r="AA6" i="1"/>
  <c r="N28" i="1"/>
  <c r="J28" i="1"/>
  <c r="M28" i="1"/>
  <c r="O28" i="1"/>
  <c r="P28" i="1"/>
  <c r="N29" i="1"/>
  <c r="J29" i="1"/>
  <c r="M29" i="1"/>
  <c r="O29" i="1"/>
  <c r="P29" i="1"/>
  <c r="N30" i="1"/>
  <c r="J30" i="1"/>
  <c r="M30" i="1"/>
  <c r="O30" i="1"/>
  <c r="P30" i="1"/>
  <c r="Q28" i="1"/>
  <c r="T28" i="1"/>
  <c r="U28" i="1"/>
  <c r="Z6" i="1"/>
  <c r="Y6" i="1"/>
  <c r="N24" i="1"/>
  <c r="J24" i="1"/>
  <c r="M24" i="1"/>
  <c r="O24" i="1"/>
  <c r="P24" i="1"/>
  <c r="N25" i="1"/>
  <c r="J25" i="1"/>
  <c r="M25" i="1"/>
  <c r="O25" i="1"/>
  <c r="P25" i="1"/>
  <c r="N26" i="1"/>
  <c r="J26" i="1"/>
  <c r="M26" i="1"/>
  <c r="O26" i="1"/>
  <c r="P26" i="1"/>
  <c r="Q24" i="1"/>
  <c r="T24" i="1"/>
  <c r="U24" i="1"/>
  <c r="AA5" i="1"/>
  <c r="N22" i="1"/>
  <c r="J22" i="1"/>
  <c r="M22" i="1"/>
  <c r="O22" i="1"/>
  <c r="P22" i="1"/>
  <c r="T20" i="1"/>
  <c r="U20" i="1"/>
  <c r="Z5" i="1"/>
  <c r="Y5" i="1"/>
  <c r="N16" i="1"/>
  <c r="J16" i="1"/>
  <c r="M16" i="1"/>
  <c r="O16" i="1"/>
  <c r="P16" i="1"/>
  <c r="N17" i="1"/>
  <c r="J17" i="1"/>
  <c r="M17" i="1"/>
  <c r="O17" i="1"/>
  <c r="P17" i="1"/>
  <c r="N18" i="1"/>
  <c r="J18" i="1"/>
  <c r="M18" i="1"/>
  <c r="O18" i="1"/>
  <c r="P18" i="1"/>
  <c r="Q16" i="1"/>
  <c r="T16" i="1"/>
  <c r="U16" i="1"/>
  <c r="N13" i="1"/>
  <c r="J13" i="1"/>
  <c r="M13" i="1"/>
  <c r="O13" i="1"/>
  <c r="P13" i="1"/>
  <c r="T12" i="1"/>
  <c r="U12" i="1"/>
  <c r="AA4" i="1"/>
  <c r="Y4" i="1"/>
  <c r="N8" i="1"/>
  <c r="J8" i="1"/>
  <c r="M8" i="1"/>
  <c r="O8" i="1"/>
  <c r="P8" i="1"/>
  <c r="N9" i="1"/>
  <c r="J9" i="1"/>
  <c r="M9" i="1"/>
  <c r="O9" i="1"/>
  <c r="P9" i="1"/>
  <c r="N10" i="1"/>
  <c r="J10" i="1"/>
  <c r="M10" i="1"/>
  <c r="O10" i="1"/>
  <c r="P10" i="1"/>
  <c r="Q8" i="1"/>
  <c r="T8" i="1"/>
  <c r="U8" i="1"/>
  <c r="AA3" i="1"/>
  <c r="P4" i="1"/>
  <c r="N5" i="1"/>
  <c r="J5" i="1"/>
  <c r="M5" i="1"/>
  <c r="O5" i="1"/>
  <c r="P5" i="1"/>
  <c r="N6" i="1"/>
  <c r="J6" i="1"/>
  <c r="M6" i="1"/>
  <c r="O6" i="1"/>
  <c r="P6" i="1"/>
  <c r="Q4" i="1"/>
  <c r="T4" i="1"/>
  <c r="U4" i="1"/>
  <c r="Z3" i="1"/>
  <c r="Y3" i="1"/>
  <c r="S20" i="1"/>
  <c r="R4" i="1"/>
  <c r="J3" i="1"/>
  <c r="R64" i="1"/>
  <c r="S64" i="1"/>
  <c r="R60" i="1"/>
  <c r="S60" i="1"/>
  <c r="R56" i="1"/>
  <c r="S56" i="1"/>
  <c r="R52" i="1"/>
  <c r="S52" i="1"/>
  <c r="R48" i="1"/>
  <c r="S48" i="1"/>
  <c r="R44" i="1"/>
  <c r="S44" i="1"/>
  <c r="R40" i="1"/>
  <c r="S40" i="1"/>
  <c r="R36" i="1"/>
  <c r="S36" i="1"/>
  <c r="R32" i="1"/>
  <c r="S32" i="1"/>
  <c r="R28" i="1"/>
  <c r="S28" i="1"/>
  <c r="R24" i="1"/>
  <c r="S24" i="1"/>
  <c r="R16" i="1"/>
  <c r="S16" i="1"/>
  <c r="S12" i="1"/>
  <c r="R8" i="1"/>
  <c r="S8" i="1"/>
  <c r="S4" i="1"/>
  <c r="J7" i="1"/>
  <c r="M7" i="1"/>
  <c r="J11" i="1"/>
  <c r="M11" i="1"/>
  <c r="J15" i="1"/>
  <c r="M15" i="1"/>
  <c r="J19" i="1"/>
  <c r="M19" i="1"/>
  <c r="J23" i="1"/>
  <c r="M23" i="1"/>
  <c r="J27" i="1"/>
  <c r="M27" i="1"/>
  <c r="J31" i="1"/>
  <c r="M31" i="1"/>
  <c r="J35" i="1"/>
  <c r="M35" i="1"/>
  <c r="J39" i="1"/>
  <c r="M39" i="1"/>
  <c r="J43" i="1"/>
  <c r="M43" i="1"/>
  <c r="J47" i="1"/>
  <c r="M47" i="1"/>
  <c r="J51" i="1"/>
  <c r="M51" i="1"/>
  <c r="J55" i="1"/>
  <c r="M55" i="1"/>
  <c r="J59" i="1"/>
  <c r="M59" i="1"/>
  <c r="J63" i="1"/>
  <c r="M63" i="1"/>
  <c r="M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N64" i="2"/>
  <c r="J64" i="2"/>
  <c r="M64" i="2"/>
  <c r="O64" i="2"/>
  <c r="P64" i="2"/>
  <c r="N65" i="2"/>
  <c r="J65" i="2"/>
  <c r="M65" i="2"/>
  <c r="O65" i="2"/>
  <c r="P65" i="2"/>
  <c r="R64" i="2"/>
  <c r="Q64" i="2"/>
  <c r="N60" i="2"/>
  <c r="J60" i="2"/>
  <c r="M60" i="2"/>
  <c r="O60" i="2"/>
  <c r="P60" i="2"/>
  <c r="N61" i="2"/>
  <c r="J61" i="2"/>
  <c r="M61" i="2"/>
  <c r="O61" i="2"/>
  <c r="P61" i="2"/>
  <c r="N62" i="2"/>
  <c r="J62" i="2"/>
  <c r="M62" i="2"/>
  <c r="O62" i="2"/>
  <c r="P62" i="2"/>
  <c r="Q60" i="2"/>
  <c r="T60" i="2"/>
  <c r="U60" i="2"/>
  <c r="Z10" i="2"/>
  <c r="N66" i="2"/>
  <c r="J66" i="2"/>
  <c r="M66" i="2"/>
  <c r="O66" i="2"/>
  <c r="P66" i="2"/>
  <c r="T64" i="2"/>
  <c r="U64" i="2"/>
  <c r="AA10" i="2"/>
  <c r="Y10" i="2"/>
  <c r="N56" i="2"/>
  <c r="J56" i="2"/>
  <c r="M56" i="2"/>
  <c r="O56" i="2"/>
  <c r="P56" i="2"/>
  <c r="N57" i="2"/>
  <c r="J57" i="2"/>
  <c r="M57" i="2"/>
  <c r="O57" i="2"/>
  <c r="P57" i="2"/>
  <c r="N58" i="2"/>
  <c r="J58" i="2"/>
  <c r="M58" i="2"/>
  <c r="O58" i="2"/>
  <c r="P58" i="2"/>
  <c r="Q56" i="2"/>
  <c r="T56" i="2"/>
  <c r="U56" i="2"/>
  <c r="AA9" i="2"/>
  <c r="N52" i="2"/>
  <c r="J52" i="2"/>
  <c r="M52" i="2"/>
  <c r="O52" i="2"/>
  <c r="P52" i="2"/>
  <c r="N53" i="2"/>
  <c r="J53" i="2"/>
  <c r="M53" i="2"/>
  <c r="O53" i="2"/>
  <c r="P53" i="2"/>
  <c r="N54" i="2"/>
  <c r="J54" i="2"/>
  <c r="M54" i="2"/>
  <c r="O54" i="2"/>
  <c r="P54" i="2"/>
  <c r="Q52" i="2"/>
  <c r="T52" i="2"/>
  <c r="U52" i="2"/>
  <c r="Z9" i="2"/>
  <c r="Y9" i="2"/>
  <c r="N48" i="2"/>
  <c r="J48" i="2"/>
  <c r="M48" i="2"/>
  <c r="O48" i="2"/>
  <c r="P48" i="2"/>
  <c r="N49" i="2"/>
  <c r="J49" i="2"/>
  <c r="M49" i="2"/>
  <c r="O49" i="2"/>
  <c r="P49" i="2"/>
  <c r="N50" i="2"/>
  <c r="J50" i="2"/>
  <c r="M50" i="2"/>
  <c r="O50" i="2"/>
  <c r="P50" i="2"/>
  <c r="Q48" i="2"/>
  <c r="T48" i="2"/>
  <c r="U48" i="2"/>
  <c r="AA8" i="2"/>
  <c r="N44" i="2"/>
  <c r="J44" i="2"/>
  <c r="M44" i="2"/>
  <c r="O44" i="2"/>
  <c r="P44" i="2"/>
  <c r="N45" i="2"/>
  <c r="J45" i="2"/>
  <c r="M45" i="2"/>
  <c r="O45" i="2"/>
  <c r="P45" i="2"/>
  <c r="N46" i="2"/>
  <c r="J46" i="2"/>
  <c r="M46" i="2"/>
  <c r="O46" i="2"/>
  <c r="P46" i="2"/>
  <c r="Q44" i="2"/>
  <c r="T44" i="2"/>
  <c r="U44" i="2"/>
  <c r="Z8" i="2"/>
  <c r="Y8" i="2"/>
  <c r="N40" i="2"/>
  <c r="J40" i="2"/>
  <c r="M40" i="2"/>
  <c r="O40" i="2"/>
  <c r="P40" i="2"/>
  <c r="N41" i="2"/>
  <c r="J41" i="2"/>
  <c r="M41" i="2"/>
  <c r="O41" i="2"/>
  <c r="P41" i="2"/>
  <c r="N42" i="2"/>
  <c r="J42" i="2"/>
  <c r="M42" i="2"/>
  <c r="O42" i="2"/>
  <c r="P42" i="2"/>
  <c r="Q40" i="2"/>
  <c r="T40" i="2"/>
  <c r="U40" i="2"/>
  <c r="AA7" i="2"/>
  <c r="N36" i="2"/>
  <c r="J36" i="2"/>
  <c r="M36" i="2"/>
  <c r="O36" i="2"/>
  <c r="P36" i="2"/>
  <c r="N37" i="2"/>
  <c r="J37" i="2"/>
  <c r="M37" i="2"/>
  <c r="O37" i="2"/>
  <c r="P37" i="2"/>
  <c r="N38" i="2"/>
  <c r="J38" i="2"/>
  <c r="M38" i="2"/>
  <c r="O38" i="2"/>
  <c r="P38" i="2"/>
  <c r="Q36" i="2"/>
  <c r="T36" i="2"/>
  <c r="U36" i="2"/>
  <c r="Z7" i="2"/>
  <c r="Y7" i="2"/>
  <c r="N32" i="2"/>
  <c r="J32" i="2"/>
  <c r="M32" i="2"/>
  <c r="O32" i="2"/>
  <c r="P32" i="2"/>
  <c r="N33" i="2"/>
  <c r="J33" i="2"/>
  <c r="M33" i="2"/>
  <c r="O33" i="2"/>
  <c r="P33" i="2"/>
  <c r="N34" i="2"/>
  <c r="J34" i="2"/>
  <c r="M34" i="2"/>
  <c r="O34" i="2"/>
  <c r="P34" i="2"/>
  <c r="Q32" i="2"/>
  <c r="T32" i="2"/>
  <c r="U32" i="2"/>
  <c r="AA6" i="2"/>
  <c r="N28" i="2"/>
  <c r="J28" i="2"/>
  <c r="M28" i="2"/>
  <c r="O28" i="2"/>
  <c r="P28" i="2"/>
  <c r="N29" i="2"/>
  <c r="J29" i="2"/>
  <c r="M29" i="2"/>
  <c r="O29" i="2"/>
  <c r="P29" i="2"/>
  <c r="N30" i="2"/>
  <c r="J30" i="2"/>
  <c r="M30" i="2"/>
  <c r="O30" i="2"/>
  <c r="P30" i="2"/>
  <c r="Q28" i="2"/>
  <c r="T28" i="2"/>
  <c r="U28" i="2"/>
  <c r="Z6" i="2"/>
  <c r="Y6" i="2"/>
  <c r="N24" i="2"/>
  <c r="J24" i="2"/>
  <c r="M24" i="2"/>
  <c r="O24" i="2"/>
  <c r="P24" i="2"/>
  <c r="N25" i="2"/>
  <c r="J25" i="2"/>
  <c r="M25" i="2"/>
  <c r="O25" i="2"/>
  <c r="P25" i="2"/>
  <c r="N26" i="2"/>
  <c r="J26" i="2"/>
  <c r="M26" i="2"/>
  <c r="O26" i="2"/>
  <c r="P26" i="2"/>
  <c r="Q24" i="2"/>
  <c r="T24" i="2"/>
  <c r="U24" i="2"/>
  <c r="AA5" i="2"/>
  <c r="N20" i="2"/>
  <c r="J20" i="2"/>
  <c r="M20" i="2"/>
  <c r="O20" i="2"/>
  <c r="P20" i="2"/>
  <c r="N21" i="2"/>
  <c r="J21" i="2"/>
  <c r="M21" i="2"/>
  <c r="O21" i="2"/>
  <c r="P21" i="2"/>
  <c r="N22" i="2"/>
  <c r="J22" i="2"/>
  <c r="M22" i="2"/>
  <c r="O22" i="2"/>
  <c r="P22" i="2"/>
  <c r="Q20" i="2"/>
  <c r="T20" i="2"/>
  <c r="U20" i="2"/>
  <c r="Z5" i="2"/>
  <c r="Y5" i="2"/>
  <c r="N16" i="2"/>
  <c r="J16" i="2"/>
  <c r="M16" i="2"/>
  <c r="O16" i="2"/>
  <c r="P16" i="2"/>
  <c r="N17" i="2"/>
  <c r="J17" i="2"/>
  <c r="M17" i="2"/>
  <c r="O17" i="2"/>
  <c r="P17" i="2"/>
  <c r="N18" i="2"/>
  <c r="J18" i="2"/>
  <c r="M18" i="2"/>
  <c r="O18" i="2"/>
  <c r="P18" i="2"/>
  <c r="Q16" i="2"/>
  <c r="T16" i="2"/>
  <c r="U16" i="2"/>
  <c r="AA4" i="2"/>
  <c r="N12" i="2"/>
  <c r="J12" i="2"/>
  <c r="M12" i="2"/>
  <c r="O12" i="2"/>
  <c r="P12" i="2"/>
  <c r="N13" i="2"/>
  <c r="J13" i="2"/>
  <c r="M13" i="2"/>
  <c r="O13" i="2"/>
  <c r="P13" i="2"/>
  <c r="N14" i="2"/>
  <c r="J14" i="2"/>
  <c r="M14" i="2"/>
  <c r="O14" i="2"/>
  <c r="P14" i="2"/>
  <c r="Q12" i="2"/>
  <c r="T12" i="2"/>
  <c r="U12" i="2"/>
  <c r="Z4" i="2"/>
  <c r="Y4" i="2"/>
  <c r="N8" i="2"/>
  <c r="J8" i="2"/>
  <c r="M8" i="2"/>
  <c r="O8" i="2"/>
  <c r="P8" i="2"/>
  <c r="N9" i="2"/>
  <c r="J9" i="2"/>
  <c r="M9" i="2"/>
  <c r="O9" i="2"/>
  <c r="P9" i="2"/>
  <c r="N10" i="2"/>
  <c r="J10" i="2"/>
  <c r="M10" i="2"/>
  <c r="O10" i="2"/>
  <c r="P10" i="2"/>
  <c r="Q8" i="2"/>
  <c r="T8" i="2"/>
  <c r="U8" i="2"/>
  <c r="AA3" i="2"/>
  <c r="N4" i="2"/>
  <c r="J4" i="2"/>
  <c r="M4" i="2"/>
  <c r="O4" i="2"/>
  <c r="P4" i="2"/>
  <c r="N5" i="2"/>
  <c r="J5" i="2"/>
  <c r="M5" i="2"/>
  <c r="O5" i="2"/>
  <c r="P5" i="2"/>
  <c r="N6" i="2"/>
  <c r="J6" i="2"/>
  <c r="M6" i="2"/>
  <c r="O6" i="2"/>
  <c r="P6" i="2"/>
  <c r="Q4" i="2"/>
  <c r="T4" i="2"/>
  <c r="U4" i="2"/>
  <c r="Z3" i="2"/>
  <c r="Y3" i="2"/>
  <c r="J7" i="2"/>
  <c r="M7" i="2"/>
  <c r="J11" i="2"/>
  <c r="M11" i="2"/>
  <c r="J15" i="2"/>
  <c r="M15" i="2"/>
  <c r="J19" i="2"/>
  <c r="M19" i="2"/>
  <c r="J23" i="2"/>
  <c r="M23" i="2"/>
  <c r="J27" i="2"/>
  <c r="M27" i="2"/>
  <c r="J31" i="2"/>
  <c r="M31" i="2"/>
  <c r="J35" i="2"/>
  <c r="M35" i="2"/>
  <c r="J39" i="2"/>
  <c r="M39" i="2"/>
  <c r="J43" i="2"/>
  <c r="M43" i="2"/>
  <c r="J47" i="2"/>
  <c r="M47" i="2"/>
  <c r="J51" i="2"/>
  <c r="M51" i="2"/>
  <c r="J55" i="2"/>
  <c r="M55" i="2"/>
  <c r="J59" i="2"/>
  <c r="M59" i="2"/>
  <c r="J63" i="2"/>
  <c r="M63" i="2"/>
  <c r="J3" i="2"/>
  <c r="S64" i="2"/>
  <c r="R60" i="2"/>
  <c r="S60" i="2"/>
  <c r="R56" i="2"/>
  <c r="S56" i="2"/>
  <c r="R52" i="2"/>
  <c r="S52" i="2"/>
  <c r="R48" i="2"/>
  <c r="S48" i="2"/>
  <c r="R44" i="2"/>
  <c r="S44" i="2"/>
  <c r="R40" i="2"/>
  <c r="S40" i="2"/>
  <c r="R36" i="2"/>
  <c r="S36" i="2"/>
  <c r="R32" i="2"/>
  <c r="S32" i="2"/>
  <c r="R28" i="2"/>
  <c r="S28" i="2"/>
  <c r="R24" i="2"/>
  <c r="S24" i="2"/>
  <c r="R20" i="2"/>
  <c r="S20" i="2"/>
  <c r="R16" i="2"/>
  <c r="S16" i="2"/>
  <c r="R12" i="2"/>
  <c r="S12" i="2"/>
  <c r="R8" i="2"/>
  <c r="S8" i="2"/>
  <c r="R4" i="2"/>
  <c r="S4" i="2"/>
  <c r="M3" i="2"/>
  <c r="C3" i="2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N45" i="8"/>
  <c r="J45" i="8"/>
  <c r="M45" i="8"/>
  <c r="O45" i="8"/>
  <c r="P45" i="8"/>
  <c r="N46" i="8"/>
  <c r="J46" i="8"/>
  <c r="M46" i="8"/>
  <c r="O46" i="8"/>
  <c r="P46" i="8"/>
  <c r="R44" i="8"/>
  <c r="Q44" i="8"/>
  <c r="N57" i="8"/>
  <c r="J57" i="8"/>
  <c r="M57" i="8"/>
  <c r="O57" i="8"/>
  <c r="P57" i="8"/>
  <c r="N58" i="8"/>
  <c r="J58" i="8"/>
  <c r="M58" i="8"/>
  <c r="O58" i="8"/>
  <c r="P58" i="8"/>
  <c r="R56" i="8"/>
  <c r="Q56" i="8"/>
  <c r="N65" i="8"/>
  <c r="J65" i="8"/>
  <c r="M65" i="8"/>
  <c r="O65" i="8"/>
  <c r="P65" i="8"/>
  <c r="N66" i="8"/>
  <c r="J66" i="8"/>
  <c r="M66" i="8"/>
  <c r="O66" i="8"/>
  <c r="P66" i="8"/>
  <c r="R64" i="8"/>
  <c r="Q64" i="8"/>
  <c r="N4" i="8"/>
  <c r="J4" i="8"/>
  <c r="M4" i="8"/>
  <c r="O4" i="8"/>
  <c r="P4" i="8"/>
  <c r="N5" i="8"/>
  <c r="J5" i="8"/>
  <c r="M5" i="8"/>
  <c r="O5" i="8"/>
  <c r="P5" i="8"/>
  <c r="N6" i="8"/>
  <c r="J6" i="8"/>
  <c r="M6" i="8"/>
  <c r="O6" i="8"/>
  <c r="P6" i="8"/>
  <c r="Q4" i="8"/>
  <c r="T4" i="8"/>
  <c r="U4" i="8"/>
  <c r="Z3" i="8"/>
  <c r="N64" i="8"/>
  <c r="J64" i="8"/>
  <c r="M64" i="8"/>
  <c r="O64" i="8"/>
  <c r="P64" i="8"/>
  <c r="T64" i="8"/>
  <c r="U64" i="8"/>
  <c r="AA10" i="8"/>
  <c r="N60" i="8"/>
  <c r="J60" i="8"/>
  <c r="M60" i="8"/>
  <c r="O60" i="8"/>
  <c r="P60" i="8"/>
  <c r="N61" i="8"/>
  <c r="J61" i="8"/>
  <c r="M61" i="8"/>
  <c r="O61" i="8"/>
  <c r="P61" i="8"/>
  <c r="N62" i="8"/>
  <c r="J62" i="8"/>
  <c r="M62" i="8"/>
  <c r="O62" i="8"/>
  <c r="P62" i="8"/>
  <c r="Q60" i="8"/>
  <c r="T60" i="8"/>
  <c r="U60" i="8"/>
  <c r="Z10" i="8"/>
  <c r="Y10" i="8"/>
  <c r="N56" i="8"/>
  <c r="J56" i="8"/>
  <c r="M56" i="8"/>
  <c r="O56" i="8"/>
  <c r="P56" i="8"/>
  <c r="T56" i="8"/>
  <c r="U56" i="8"/>
  <c r="AA9" i="8"/>
  <c r="N52" i="8"/>
  <c r="J52" i="8"/>
  <c r="M52" i="8"/>
  <c r="O52" i="8"/>
  <c r="P52" i="8"/>
  <c r="N53" i="8"/>
  <c r="J53" i="8"/>
  <c r="M53" i="8"/>
  <c r="O53" i="8"/>
  <c r="P53" i="8"/>
  <c r="N54" i="8"/>
  <c r="J54" i="8"/>
  <c r="M54" i="8"/>
  <c r="O54" i="8"/>
  <c r="P54" i="8"/>
  <c r="Q52" i="8"/>
  <c r="T52" i="8"/>
  <c r="U52" i="8"/>
  <c r="Z9" i="8"/>
  <c r="Y9" i="8"/>
  <c r="N48" i="8"/>
  <c r="J48" i="8"/>
  <c r="M48" i="8"/>
  <c r="O48" i="8"/>
  <c r="P48" i="8"/>
  <c r="N49" i="8"/>
  <c r="J49" i="8"/>
  <c r="M49" i="8"/>
  <c r="O49" i="8"/>
  <c r="P49" i="8"/>
  <c r="N50" i="8"/>
  <c r="J50" i="8"/>
  <c r="M50" i="8"/>
  <c r="O50" i="8"/>
  <c r="P50" i="8"/>
  <c r="Q48" i="8"/>
  <c r="T48" i="8"/>
  <c r="U48" i="8"/>
  <c r="AA8" i="8"/>
  <c r="N44" i="8"/>
  <c r="J44" i="8"/>
  <c r="M44" i="8"/>
  <c r="O44" i="8"/>
  <c r="P44" i="8"/>
  <c r="T44" i="8"/>
  <c r="U44" i="8"/>
  <c r="Z8" i="8"/>
  <c r="Y8" i="8"/>
  <c r="N40" i="8"/>
  <c r="J40" i="8"/>
  <c r="M40" i="8"/>
  <c r="O40" i="8"/>
  <c r="P40" i="8"/>
  <c r="N41" i="8"/>
  <c r="J41" i="8"/>
  <c r="M41" i="8"/>
  <c r="O41" i="8"/>
  <c r="P41" i="8"/>
  <c r="N42" i="8"/>
  <c r="J42" i="8"/>
  <c r="M42" i="8"/>
  <c r="O42" i="8"/>
  <c r="P42" i="8"/>
  <c r="Q40" i="8"/>
  <c r="T40" i="8"/>
  <c r="U40" i="8"/>
  <c r="AA7" i="8"/>
  <c r="N36" i="8"/>
  <c r="J36" i="8"/>
  <c r="M36" i="8"/>
  <c r="O36" i="8"/>
  <c r="P36" i="8"/>
  <c r="N37" i="8"/>
  <c r="J37" i="8"/>
  <c r="M37" i="8"/>
  <c r="O37" i="8"/>
  <c r="P37" i="8"/>
  <c r="N38" i="8"/>
  <c r="J38" i="8"/>
  <c r="M38" i="8"/>
  <c r="O38" i="8"/>
  <c r="P38" i="8"/>
  <c r="Q36" i="8"/>
  <c r="T36" i="8"/>
  <c r="U36" i="8"/>
  <c r="Z7" i="8"/>
  <c r="Y7" i="8"/>
  <c r="N32" i="8"/>
  <c r="J32" i="8"/>
  <c r="M32" i="8"/>
  <c r="O32" i="8"/>
  <c r="P32" i="8"/>
  <c r="N33" i="8"/>
  <c r="J33" i="8"/>
  <c r="M33" i="8"/>
  <c r="O33" i="8"/>
  <c r="P33" i="8"/>
  <c r="N34" i="8"/>
  <c r="J34" i="8"/>
  <c r="M34" i="8"/>
  <c r="O34" i="8"/>
  <c r="P34" i="8"/>
  <c r="Q32" i="8"/>
  <c r="T32" i="8"/>
  <c r="U32" i="8"/>
  <c r="AA6" i="8"/>
  <c r="N28" i="8"/>
  <c r="J28" i="8"/>
  <c r="M28" i="8"/>
  <c r="O28" i="8"/>
  <c r="P28" i="8"/>
  <c r="N29" i="8"/>
  <c r="J29" i="8"/>
  <c r="M29" i="8"/>
  <c r="O29" i="8"/>
  <c r="P29" i="8"/>
  <c r="N30" i="8"/>
  <c r="J30" i="8"/>
  <c r="M30" i="8"/>
  <c r="O30" i="8"/>
  <c r="P30" i="8"/>
  <c r="Q28" i="8"/>
  <c r="T28" i="8"/>
  <c r="U28" i="8"/>
  <c r="Z6" i="8"/>
  <c r="Y6" i="8"/>
  <c r="N24" i="8"/>
  <c r="J24" i="8"/>
  <c r="M24" i="8"/>
  <c r="O24" i="8"/>
  <c r="P24" i="8"/>
  <c r="N25" i="8"/>
  <c r="J25" i="8"/>
  <c r="M25" i="8"/>
  <c r="O25" i="8"/>
  <c r="P25" i="8"/>
  <c r="N26" i="8"/>
  <c r="J26" i="8"/>
  <c r="M26" i="8"/>
  <c r="O26" i="8"/>
  <c r="P26" i="8"/>
  <c r="Q24" i="8"/>
  <c r="T24" i="8"/>
  <c r="U24" i="8"/>
  <c r="AA5" i="8"/>
  <c r="N20" i="8"/>
  <c r="J20" i="8"/>
  <c r="M20" i="8"/>
  <c r="O20" i="8"/>
  <c r="P20" i="8"/>
  <c r="N21" i="8"/>
  <c r="J21" i="8"/>
  <c r="M21" i="8"/>
  <c r="O21" i="8"/>
  <c r="P21" i="8"/>
  <c r="N22" i="8"/>
  <c r="J22" i="8"/>
  <c r="M22" i="8"/>
  <c r="O22" i="8"/>
  <c r="P22" i="8"/>
  <c r="Q20" i="8"/>
  <c r="T20" i="8"/>
  <c r="U20" i="8"/>
  <c r="Z5" i="8"/>
  <c r="Y5" i="8"/>
  <c r="N16" i="8"/>
  <c r="J16" i="8"/>
  <c r="M16" i="8"/>
  <c r="O16" i="8"/>
  <c r="P16" i="8"/>
  <c r="N17" i="8"/>
  <c r="J17" i="8"/>
  <c r="M17" i="8"/>
  <c r="O17" i="8"/>
  <c r="P17" i="8"/>
  <c r="N18" i="8"/>
  <c r="J18" i="8"/>
  <c r="M18" i="8"/>
  <c r="O18" i="8"/>
  <c r="P18" i="8"/>
  <c r="Q16" i="8"/>
  <c r="T16" i="8"/>
  <c r="U16" i="8"/>
  <c r="AA4" i="8"/>
  <c r="N12" i="8"/>
  <c r="J12" i="8"/>
  <c r="M12" i="8"/>
  <c r="O12" i="8"/>
  <c r="P12" i="8"/>
  <c r="N13" i="8"/>
  <c r="J13" i="8"/>
  <c r="M13" i="8"/>
  <c r="O13" i="8"/>
  <c r="P13" i="8"/>
  <c r="N14" i="8"/>
  <c r="J14" i="8"/>
  <c r="M14" i="8"/>
  <c r="O14" i="8"/>
  <c r="P14" i="8"/>
  <c r="Q12" i="8"/>
  <c r="T12" i="8"/>
  <c r="U12" i="8"/>
  <c r="Z4" i="8"/>
  <c r="Y4" i="8"/>
  <c r="N8" i="8"/>
  <c r="J8" i="8"/>
  <c r="M8" i="8"/>
  <c r="O8" i="8"/>
  <c r="P8" i="8"/>
  <c r="N9" i="8"/>
  <c r="J9" i="8"/>
  <c r="M9" i="8"/>
  <c r="O9" i="8"/>
  <c r="P9" i="8"/>
  <c r="N10" i="8"/>
  <c r="J10" i="8"/>
  <c r="M10" i="8"/>
  <c r="O10" i="8"/>
  <c r="P10" i="8"/>
  <c r="Q8" i="8"/>
  <c r="T8" i="8"/>
  <c r="U8" i="8"/>
  <c r="AA3" i="8"/>
  <c r="Y3" i="8"/>
  <c r="R12" i="8"/>
  <c r="S12" i="8"/>
  <c r="R8" i="8"/>
  <c r="S8" i="8"/>
  <c r="R4" i="8"/>
  <c r="S4" i="8"/>
  <c r="J63" i="8"/>
  <c r="J59" i="8"/>
  <c r="J55" i="8"/>
  <c r="J51" i="8"/>
  <c r="J47" i="8"/>
  <c r="J43" i="8"/>
  <c r="J39" i="8"/>
  <c r="J35" i="8"/>
  <c r="J31" i="8"/>
  <c r="J27" i="8"/>
  <c r="J23" i="8"/>
  <c r="J19" i="8"/>
  <c r="J15" i="8"/>
  <c r="J11" i="8"/>
  <c r="J7" i="8"/>
  <c r="J3" i="8"/>
  <c r="S64" i="8"/>
  <c r="R60" i="8"/>
  <c r="S60" i="8"/>
  <c r="S56" i="8"/>
  <c r="R52" i="8"/>
  <c r="S52" i="8"/>
  <c r="R48" i="8"/>
  <c r="S48" i="8"/>
  <c r="S44" i="8"/>
  <c r="R40" i="8"/>
  <c r="S40" i="8"/>
  <c r="R36" i="8"/>
  <c r="S36" i="8"/>
  <c r="R32" i="8"/>
  <c r="S32" i="8"/>
  <c r="R28" i="8"/>
  <c r="S28" i="8"/>
  <c r="R24" i="8"/>
  <c r="S24" i="8"/>
  <c r="R20" i="8"/>
  <c r="S20" i="8"/>
  <c r="R16" i="8"/>
  <c r="S16" i="8"/>
  <c r="M3" i="8"/>
  <c r="M7" i="8"/>
  <c r="M11" i="8"/>
  <c r="M15" i="8"/>
  <c r="M19" i="8"/>
  <c r="M23" i="8"/>
  <c r="M27" i="8"/>
  <c r="M31" i="8"/>
  <c r="M35" i="8"/>
  <c r="M39" i="8"/>
  <c r="M43" i="8"/>
  <c r="M47" i="8"/>
  <c r="M51" i="8"/>
  <c r="M55" i="8"/>
  <c r="M59" i="8"/>
  <c r="M63" i="8"/>
  <c r="C3" i="8"/>
  <c r="C4" i="8"/>
  <c r="C5" i="8"/>
  <c r="C6" i="8"/>
  <c r="C7" i="8"/>
  <c r="C8" i="8"/>
  <c r="C9" i="8"/>
  <c r="C10" i="8"/>
  <c r="C11" i="8"/>
  <c r="C12" i="8"/>
  <c r="C13" i="8"/>
  <c r="C14" i="8"/>
  <c r="C15" i="8"/>
  <c r="C16" i="8"/>
  <c r="C17" i="8"/>
  <c r="C18" i="8"/>
  <c r="C19" i="8"/>
  <c r="C20" i="8"/>
  <c r="C21" i="8"/>
  <c r="C22" i="8"/>
  <c r="C23" i="8"/>
  <c r="C24" i="8"/>
  <c r="C25" i="8"/>
  <c r="C26" i="8"/>
  <c r="C27" i="8"/>
  <c r="C28" i="8"/>
  <c r="C29" i="8"/>
  <c r="C30" i="8"/>
  <c r="C31" i="8"/>
  <c r="C32" i="8"/>
  <c r="C33" i="8"/>
  <c r="C34" i="8"/>
  <c r="C35" i="8"/>
  <c r="C36" i="8"/>
  <c r="C37" i="8"/>
  <c r="C38" i="8"/>
  <c r="C39" i="8"/>
  <c r="C40" i="8"/>
  <c r="C41" i="8"/>
  <c r="C42" i="8"/>
  <c r="C43" i="8"/>
  <c r="C44" i="8"/>
  <c r="C45" i="8"/>
  <c r="C46" i="8"/>
  <c r="C47" i="8"/>
  <c r="C48" i="8"/>
  <c r="C49" i="8"/>
  <c r="C50" i="8"/>
  <c r="C51" i="8"/>
  <c r="C52" i="8"/>
  <c r="C53" i="8"/>
  <c r="C54" i="8"/>
  <c r="C55" i="8"/>
  <c r="C56" i="8"/>
  <c r="C57" i="8"/>
  <c r="C58" i="8"/>
  <c r="C59" i="8"/>
  <c r="C60" i="8"/>
  <c r="C61" i="8"/>
  <c r="C62" i="8"/>
  <c r="C63" i="8"/>
  <c r="C64" i="8"/>
  <c r="C65" i="8"/>
  <c r="C66" i="8"/>
  <c r="N8" i="9"/>
  <c r="J8" i="9"/>
  <c r="M8" i="9"/>
  <c r="O8" i="9"/>
  <c r="P8" i="9"/>
  <c r="N9" i="9"/>
  <c r="J9" i="9"/>
  <c r="M9" i="9"/>
  <c r="O9" i="9"/>
  <c r="P9" i="9"/>
  <c r="N10" i="9"/>
  <c r="J10" i="9"/>
  <c r="M10" i="9"/>
  <c r="O10" i="9"/>
  <c r="P10" i="9"/>
  <c r="Q8" i="9"/>
  <c r="T8" i="9"/>
  <c r="U8" i="9"/>
  <c r="AA3" i="9"/>
  <c r="J3" i="9"/>
  <c r="M3" i="9"/>
  <c r="N4" i="9"/>
  <c r="J4" i="9"/>
  <c r="M4" i="9"/>
  <c r="O4" i="9"/>
  <c r="P4" i="9"/>
  <c r="N5" i="9"/>
  <c r="J5" i="9"/>
  <c r="M5" i="9"/>
  <c r="O5" i="9"/>
  <c r="P5" i="9"/>
  <c r="N6" i="9"/>
  <c r="J6" i="9"/>
  <c r="M6" i="9"/>
  <c r="O6" i="9"/>
  <c r="P6" i="9"/>
  <c r="Q4" i="9"/>
  <c r="T4" i="9"/>
  <c r="U4" i="9"/>
  <c r="Z3" i="9"/>
  <c r="N64" i="9"/>
  <c r="J64" i="9"/>
  <c r="M64" i="9"/>
  <c r="O64" i="9"/>
  <c r="P64" i="9"/>
  <c r="N65" i="9"/>
  <c r="J65" i="9"/>
  <c r="M65" i="9"/>
  <c r="O65" i="9"/>
  <c r="P65" i="9"/>
  <c r="N66" i="9"/>
  <c r="J66" i="9"/>
  <c r="M66" i="9"/>
  <c r="O66" i="9"/>
  <c r="P66" i="9"/>
  <c r="Q64" i="9"/>
  <c r="T64" i="9"/>
  <c r="U64" i="9"/>
  <c r="AA10" i="9"/>
  <c r="N60" i="9"/>
  <c r="J60" i="9"/>
  <c r="M60" i="9"/>
  <c r="O60" i="9"/>
  <c r="P60" i="9"/>
  <c r="N61" i="9"/>
  <c r="J61" i="9"/>
  <c r="M61" i="9"/>
  <c r="O61" i="9"/>
  <c r="P61" i="9"/>
  <c r="N62" i="9"/>
  <c r="J62" i="9"/>
  <c r="M62" i="9"/>
  <c r="O62" i="9"/>
  <c r="P62" i="9"/>
  <c r="Q60" i="9"/>
  <c r="T60" i="9"/>
  <c r="U60" i="9"/>
  <c r="Z10" i="9"/>
  <c r="Y10" i="9"/>
  <c r="N56" i="9"/>
  <c r="J56" i="9"/>
  <c r="M56" i="9"/>
  <c r="O56" i="9"/>
  <c r="P56" i="9"/>
  <c r="N57" i="9"/>
  <c r="J57" i="9"/>
  <c r="M57" i="9"/>
  <c r="O57" i="9"/>
  <c r="P57" i="9"/>
  <c r="N58" i="9"/>
  <c r="J58" i="9"/>
  <c r="M58" i="9"/>
  <c r="O58" i="9"/>
  <c r="P58" i="9"/>
  <c r="Q56" i="9"/>
  <c r="T56" i="9"/>
  <c r="U56" i="9"/>
  <c r="AA9" i="9"/>
  <c r="N52" i="9"/>
  <c r="J52" i="9"/>
  <c r="M52" i="9"/>
  <c r="O52" i="9"/>
  <c r="P52" i="9"/>
  <c r="N53" i="9"/>
  <c r="J53" i="9"/>
  <c r="M53" i="9"/>
  <c r="O53" i="9"/>
  <c r="P53" i="9"/>
  <c r="N54" i="9"/>
  <c r="J54" i="9"/>
  <c r="M54" i="9"/>
  <c r="O54" i="9"/>
  <c r="P54" i="9"/>
  <c r="Q52" i="9"/>
  <c r="T52" i="9"/>
  <c r="U52" i="9"/>
  <c r="Z9" i="9"/>
  <c r="Y9" i="9"/>
  <c r="N48" i="9"/>
  <c r="J48" i="9"/>
  <c r="M48" i="9"/>
  <c r="O48" i="9"/>
  <c r="P48" i="9"/>
  <c r="N49" i="9"/>
  <c r="J49" i="9"/>
  <c r="M49" i="9"/>
  <c r="O49" i="9"/>
  <c r="P49" i="9"/>
  <c r="N50" i="9"/>
  <c r="J50" i="9"/>
  <c r="M50" i="9"/>
  <c r="O50" i="9"/>
  <c r="P50" i="9"/>
  <c r="Q48" i="9"/>
  <c r="T48" i="9"/>
  <c r="U48" i="9"/>
  <c r="AA8" i="9"/>
  <c r="N44" i="9"/>
  <c r="J44" i="9"/>
  <c r="M44" i="9"/>
  <c r="O44" i="9"/>
  <c r="P44" i="9"/>
  <c r="N45" i="9"/>
  <c r="J45" i="9"/>
  <c r="M45" i="9"/>
  <c r="O45" i="9"/>
  <c r="P45" i="9"/>
  <c r="N46" i="9"/>
  <c r="J46" i="9"/>
  <c r="M46" i="9"/>
  <c r="O46" i="9"/>
  <c r="P46" i="9"/>
  <c r="Q44" i="9"/>
  <c r="T44" i="9"/>
  <c r="U44" i="9"/>
  <c r="Z8" i="9"/>
  <c r="Y8" i="9"/>
  <c r="N40" i="9"/>
  <c r="J40" i="9"/>
  <c r="M40" i="9"/>
  <c r="O40" i="9"/>
  <c r="P40" i="9"/>
  <c r="N41" i="9"/>
  <c r="J41" i="9"/>
  <c r="M41" i="9"/>
  <c r="O41" i="9"/>
  <c r="P41" i="9"/>
  <c r="N42" i="9"/>
  <c r="J42" i="9"/>
  <c r="M42" i="9"/>
  <c r="O42" i="9"/>
  <c r="P42" i="9"/>
  <c r="Q40" i="9"/>
  <c r="T40" i="9"/>
  <c r="U40" i="9"/>
  <c r="AA7" i="9"/>
  <c r="N36" i="9"/>
  <c r="J36" i="9"/>
  <c r="M36" i="9"/>
  <c r="O36" i="9"/>
  <c r="P36" i="9"/>
  <c r="N37" i="9"/>
  <c r="J37" i="9"/>
  <c r="M37" i="9"/>
  <c r="O37" i="9"/>
  <c r="P37" i="9"/>
  <c r="N38" i="9"/>
  <c r="J38" i="9"/>
  <c r="M38" i="9"/>
  <c r="O38" i="9"/>
  <c r="P38" i="9"/>
  <c r="Q36" i="9"/>
  <c r="T36" i="9"/>
  <c r="U36" i="9"/>
  <c r="Z7" i="9"/>
  <c r="Y7" i="9"/>
  <c r="N32" i="9"/>
  <c r="J32" i="9"/>
  <c r="M32" i="9"/>
  <c r="O32" i="9"/>
  <c r="P32" i="9"/>
  <c r="N33" i="9"/>
  <c r="J33" i="9"/>
  <c r="M33" i="9"/>
  <c r="O33" i="9"/>
  <c r="P33" i="9"/>
  <c r="N34" i="9"/>
  <c r="J34" i="9"/>
  <c r="M34" i="9"/>
  <c r="O34" i="9"/>
  <c r="P34" i="9"/>
  <c r="Q32" i="9"/>
  <c r="T32" i="9"/>
  <c r="U32" i="9"/>
  <c r="AA6" i="9"/>
  <c r="N28" i="9"/>
  <c r="J28" i="9"/>
  <c r="M28" i="9"/>
  <c r="O28" i="9"/>
  <c r="P28" i="9"/>
  <c r="N29" i="9"/>
  <c r="J29" i="9"/>
  <c r="M29" i="9"/>
  <c r="O29" i="9"/>
  <c r="P29" i="9"/>
  <c r="N30" i="9"/>
  <c r="J30" i="9"/>
  <c r="M30" i="9"/>
  <c r="O30" i="9"/>
  <c r="P30" i="9"/>
  <c r="Q28" i="9"/>
  <c r="T28" i="9"/>
  <c r="U28" i="9"/>
  <c r="Z6" i="9"/>
  <c r="Y6" i="9"/>
  <c r="N24" i="9"/>
  <c r="J24" i="9"/>
  <c r="M24" i="9"/>
  <c r="O24" i="9"/>
  <c r="P24" i="9"/>
  <c r="N25" i="9"/>
  <c r="J25" i="9"/>
  <c r="M25" i="9"/>
  <c r="O25" i="9"/>
  <c r="P25" i="9"/>
  <c r="N26" i="9"/>
  <c r="J26" i="9"/>
  <c r="M26" i="9"/>
  <c r="O26" i="9"/>
  <c r="P26" i="9"/>
  <c r="Q24" i="9"/>
  <c r="T24" i="9"/>
  <c r="U24" i="9"/>
  <c r="AA5" i="9"/>
  <c r="N20" i="9"/>
  <c r="J20" i="9"/>
  <c r="M20" i="9"/>
  <c r="O20" i="9"/>
  <c r="P20" i="9"/>
  <c r="N21" i="9"/>
  <c r="J21" i="9"/>
  <c r="M21" i="9"/>
  <c r="O21" i="9"/>
  <c r="P21" i="9"/>
  <c r="N22" i="9"/>
  <c r="J22" i="9"/>
  <c r="M22" i="9"/>
  <c r="O22" i="9"/>
  <c r="P22" i="9"/>
  <c r="Q20" i="9"/>
  <c r="T20" i="9"/>
  <c r="U20" i="9"/>
  <c r="Z5" i="9"/>
  <c r="Y5" i="9"/>
  <c r="N16" i="9"/>
  <c r="J16" i="9"/>
  <c r="M16" i="9"/>
  <c r="O16" i="9"/>
  <c r="P16" i="9"/>
  <c r="N17" i="9"/>
  <c r="J17" i="9"/>
  <c r="M17" i="9"/>
  <c r="O17" i="9"/>
  <c r="P17" i="9"/>
  <c r="N18" i="9"/>
  <c r="J18" i="9"/>
  <c r="M18" i="9"/>
  <c r="O18" i="9"/>
  <c r="P18" i="9"/>
  <c r="Q16" i="9"/>
  <c r="T16" i="9"/>
  <c r="U16" i="9"/>
  <c r="AA4" i="9"/>
  <c r="N12" i="9"/>
  <c r="J12" i="9"/>
  <c r="M12" i="9"/>
  <c r="O12" i="9"/>
  <c r="P12" i="9"/>
  <c r="N13" i="9"/>
  <c r="J13" i="9"/>
  <c r="M13" i="9"/>
  <c r="O13" i="9"/>
  <c r="P13" i="9"/>
  <c r="N14" i="9"/>
  <c r="J14" i="9"/>
  <c r="M14" i="9"/>
  <c r="O14" i="9"/>
  <c r="P14" i="9"/>
  <c r="Q12" i="9"/>
  <c r="T12" i="9"/>
  <c r="U12" i="9"/>
  <c r="Z4" i="9"/>
  <c r="Y4" i="9"/>
  <c r="Y3" i="9"/>
  <c r="J63" i="9"/>
  <c r="J59" i="9"/>
  <c r="J55" i="9"/>
  <c r="J51" i="9"/>
  <c r="J47" i="9"/>
  <c r="J43" i="9"/>
  <c r="J39" i="9"/>
  <c r="J35" i="9"/>
  <c r="J31" i="9"/>
  <c r="J27" i="9"/>
  <c r="J23" i="9"/>
  <c r="J19" i="9"/>
  <c r="J15" i="9"/>
  <c r="J11" i="9"/>
  <c r="J7" i="9"/>
  <c r="R64" i="9"/>
  <c r="S64" i="9"/>
  <c r="M63" i="9"/>
  <c r="R60" i="9"/>
  <c r="S60" i="9"/>
  <c r="M59" i="9"/>
  <c r="R56" i="9"/>
  <c r="S56" i="9"/>
  <c r="M55" i="9"/>
  <c r="R52" i="9"/>
  <c r="S52" i="9"/>
  <c r="M51" i="9"/>
  <c r="R48" i="9"/>
  <c r="S48" i="9"/>
  <c r="M47" i="9"/>
  <c r="R44" i="9"/>
  <c r="S44" i="9"/>
  <c r="M43" i="9"/>
  <c r="R40" i="9"/>
  <c r="S40" i="9"/>
  <c r="M39" i="9"/>
  <c r="R36" i="9"/>
  <c r="S36" i="9"/>
  <c r="M35" i="9"/>
  <c r="R32" i="9"/>
  <c r="S32" i="9"/>
  <c r="M31" i="9"/>
  <c r="R28" i="9"/>
  <c r="S28" i="9"/>
  <c r="M27" i="9"/>
  <c r="R24" i="9"/>
  <c r="S24" i="9"/>
  <c r="M23" i="9"/>
  <c r="R20" i="9"/>
  <c r="S20" i="9"/>
  <c r="M19" i="9"/>
  <c r="R16" i="9"/>
  <c r="S16" i="9"/>
  <c r="M15" i="9"/>
  <c r="R12" i="9"/>
  <c r="S12" i="9"/>
  <c r="M11" i="9"/>
  <c r="R8" i="9"/>
  <c r="S8" i="9"/>
  <c r="M7" i="9"/>
  <c r="R4" i="9"/>
  <c r="S4" i="9"/>
  <c r="C3" i="9"/>
  <c r="C4" i="9"/>
  <c r="C5" i="9"/>
  <c r="C6" i="9"/>
  <c r="C7" i="9"/>
  <c r="C8" i="9"/>
  <c r="C9" i="9"/>
  <c r="C10" i="9"/>
  <c r="C11" i="9"/>
  <c r="C12" i="9"/>
  <c r="C13" i="9"/>
  <c r="C14" i="9"/>
  <c r="C15" i="9"/>
  <c r="C16" i="9"/>
  <c r="C17" i="9"/>
  <c r="C18" i="9"/>
  <c r="C19" i="9"/>
  <c r="C20" i="9"/>
  <c r="C21" i="9"/>
  <c r="C22" i="9"/>
  <c r="C23" i="9"/>
  <c r="C24" i="9"/>
  <c r="C25" i="9"/>
  <c r="C26" i="9"/>
  <c r="C27" i="9"/>
  <c r="C28" i="9"/>
  <c r="C29" i="9"/>
  <c r="C30" i="9"/>
  <c r="C31" i="9"/>
  <c r="C32" i="9"/>
  <c r="C33" i="9"/>
  <c r="C34" i="9"/>
  <c r="C35" i="9"/>
  <c r="C36" i="9"/>
  <c r="C37" i="9"/>
  <c r="C38" i="9"/>
  <c r="C39" i="9"/>
  <c r="C40" i="9"/>
  <c r="C41" i="9"/>
  <c r="C42" i="9"/>
  <c r="C43" i="9"/>
  <c r="C44" i="9"/>
  <c r="C45" i="9"/>
  <c r="C46" i="9"/>
  <c r="C47" i="9"/>
  <c r="C48" i="9"/>
  <c r="C49" i="9"/>
  <c r="C50" i="9"/>
  <c r="C51" i="9"/>
  <c r="C52" i="9"/>
  <c r="C53" i="9"/>
  <c r="C54" i="9"/>
  <c r="C55" i="9"/>
  <c r="C56" i="9"/>
  <c r="C57" i="9"/>
  <c r="C58" i="9"/>
  <c r="C59" i="9"/>
  <c r="C60" i="9"/>
  <c r="C61" i="9"/>
  <c r="C62" i="9"/>
  <c r="C63" i="9"/>
  <c r="C64" i="9"/>
  <c r="C65" i="9"/>
  <c r="C66" i="9"/>
  <c r="O64" i="10"/>
  <c r="K64" i="10"/>
  <c r="N64" i="10"/>
  <c r="P64" i="10"/>
  <c r="Q64" i="10"/>
  <c r="O65" i="10"/>
  <c r="K65" i="10"/>
  <c r="N65" i="10"/>
  <c r="P65" i="10"/>
  <c r="Q65" i="10"/>
  <c r="O66" i="10"/>
  <c r="K66" i="10"/>
  <c r="N66" i="10"/>
  <c r="P66" i="10"/>
  <c r="Q66" i="10"/>
  <c r="R64" i="10"/>
  <c r="U64" i="10"/>
  <c r="V64" i="10"/>
  <c r="AB10" i="10"/>
  <c r="O56" i="10"/>
  <c r="K56" i="10"/>
  <c r="N56" i="10"/>
  <c r="P56" i="10"/>
  <c r="Q56" i="10"/>
  <c r="O57" i="10"/>
  <c r="K57" i="10"/>
  <c r="N57" i="10"/>
  <c r="P57" i="10"/>
  <c r="Q57" i="10"/>
  <c r="O58" i="10"/>
  <c r="K58" i="10"/>
  <c r="N58" i="10"/>
  <c r="P58" i="10"/>
  <c r="Q58" i="10"/>
  <c r="R56" i="10"/>
  <c r="U56" i="10"/>
  <c r="V56" i="10"/>
  <c r="AB9" i="10"/>
  <c r="O48" i="10"/>
  <c r="K48" i="10"/>
  <c r="N48" i="10"/>
  <c r="P48" i="10"/>
  <c r="Q48" i="10"/>
  <c r="O49" i="10"/>
  <c r="K49" i="10"/>
  <c r="N49" i="10"/>
  <c r="P49" i="10"/>
  <c r="Q49" i="10"/>
  <c r="O50" i="10"/>
  <c r="K50" i="10"/>
  <c r="N50" i="10"/>
  <c r="P50" i="10"/>
  <c r="Q50" i="10"/>
  <c r="R48" i="10"/>
  <c r="U48" i="10"/>
  <c r="V48" i="10"/>
  <c r="AB8" i="10"/>
  <c r="O40" i="10"/>
  <c r="K40" i="10"/>
  <c r="N40" i="10"/>
  <c r="P40" i="10"/>
  <c r="Q40" i="10"/>
  <c r="O41" i="10"/>
  <c r="K41" i="10"/>
  <c r="N41" i="10"/>
  <c r="P41" i="10"/>
  <c r="Q41" i="10"/>
  <c r="O42" i="10"/>
  <c r="K42" i="10"/>
  <c r="N42" i="10"/>
  <c r="P42" i="10"/>
  <c r="Q42" i="10"/>
  <c r="R40" i="10"/>
  <c r="U40" i="10"/>
  <c r="V40" i="10"/>
  <c r="AB7" i="10"/>
  <c r="O32" i="10"/>
  <c r="K32" i="10"/>
  <c r="N32" i="10"/>
  <c r="P32" i="10"/>
  <c r="Q32" i="10"/>
  <c r="O33" i="10"/>
  <c r="K33" i="10"/>
  <c r="N33" i="10"/>
  <c r="P33" i="10"/>
  <c r="Q33" i="10"/>
  <c r="O34" i="10"/>
  <c r="K34" i="10"/>
  <c r="N34" i="10"/>
  <c r="P34" i="10"/>
  <c r="Q34" i="10"/>
  <c r="R32" i="10"/>
  <c r="U32" i="10"/>
  <c r="V32" i="10"/>
  <c r="AB6" i="10"/>
  <c r="O24" i="10"/>
  <c r="K24" i="10"/>
  <c r="N24" i="10"/>
  <c r="P24" i="10"/>
  <c r="Q24" i="10"/>
  <c r="O25" i="10"/>
  <c r="K25" i="10"/>
  <c r="N25" i="10"/>
  <c r="P25" i="10"/>
  <c r="Q25" i="10"/>
  <c r="O26" i="10"/>
  <c r="K26" i="10"/>
  <c r="N26" i="10"/>
  <c r="P26" i="10"/>
  <c r="Q26" i="10"/>
  <c r="R24" i="10"/>
  <c r="U24" i="10"/>
  <c r="V24" i="10"/>
  <c r="AB5" i="10"/>
  <c r="O16" i="10"/>
  <c r="K16" i="10"/>
  <c r="N16" i="10"/>
  <c r="P16" i="10"/>
  <c r="Q16" i="10"/>
  <c r="O17" i="10"/>
  <c r="K17" i="10"/>
  <c r="N17" i="10"/>
  <c r="P17" i="10"/>
  <c r="Q17" i="10"/>
  <c r="O18" i="10"/>
  <c r="K18" i="10"/>
  <c r="N18" i="10"/>
  <c r="P18" i="10"/>
  <c r="Q18" i="10"/>
  <c r="R16" i="10"/>
  <c r="U16" i="10"/>
  <c r="V16" i="10"/>
  <c r="AB4" i="10"/>
  <c r="O8" i="10"/>
  <c r="K8" i="10"/>
  <c r="N8" i="10"/>
  <c r="P8" i="10"/>
  <c r="Q8" i="10"/>
  <c r="O9" i="10"/>
  <c r="K9" i="10"/>
  <c r="N9" i="10"/>
  <c r="P9" i="10"/>
  <c r="Q9" i="10"/>
  <c r="O10" i="10"/>
  <c r="K10" i="10"/>
  <c r="N10" i="10"/>
  <c r="P10" i="10"/>
  <c r="Q10" i="10"/>
  <c r="R8" i="10"/>
  <c r="U8" i="10"/>
  <c r="V8" i="10"/>
  <c r="AB3" i="10"/>
  <c r="O60" i="10"/>
  <c r="K60" i="10"/>
  <c r="N60" i="10"/>
  <c r="P60" i="10"/>
  <c r="Q60" i="10"/>
  <c r="O61" i="10"/>
  <c r="K61" i="10"/>
  <c r="N61" i="10"/>
  <c r="P61" i="10"/>
  <c r="Q61" i="10"/>
  <c r="O62" i="10"/>
  <c r="K62" i="10"/>
  <c r="N62" i="10"/>
  <c r="P62" i="10"/>
  <c r="Q62" i="10"/>
  <c r="R60" i="10"/>
  <c r="U60" i="10"/>
  <c r="V60" i="10"/>
  <c r="AA10" i="10"/>
  <c r="O52" i="10"/>
  <c r="K52" i="10"/>
  <c r="N52" i="10"/>
  <c r="P52" i="10"/>
  <c r="Q52" i="10"/>
  <c r="O53" i="10"/>
  <c r="K53" i="10"/>
  <c r="N53" i="10"/>
  <c r="P53" i="10"/>
  <c r="Q53" i="10"/>
  <c r="O54" i="10"/>
  <c r="K54" i="10"/>
  <c r="N54" i="10"/>
  <c r="P54" i="10"/>
  <c r="Q54" i="10"/>
  <c r="R52" i="10"/>
  <c r="U52" i="10"/>
  <c r="V52" i="10"/>
  <c r="AA9" i="10"/>
  <c r="O44" i="10"/>
  <c r="K44" i="10"/>
  <c r="N44" i="10"/>
  <c r="P44" i="10"/>
  <c r="Q44" i="10"/>
  <c r="O45" i="10"/>
  <c r="K45" i="10"/>
  <c r="N45" i="10"/>
  <c r="P45" i="10"/>
  <c r="Q45" i="10"/>
  <c r="O46" i="10"/>
  <c r="K46" i="10"/>
  <c r="N46" i="10"/>
  <c r="P46" i="10"/>
  <c r="Q46" i="10"/>
  <c r="R44" i="10"/>
  <c r="U44" i="10"/>
  <c r="V44" i="10"/>
  <c r="AA8" i="10"/>
  <c r="O36" i="10"/>
  <c r="K36" i="10"/>
  <c r="N36" i="10"/>
  <c r="P36" i="10"/>
  <c r="Q36" i="10"/>
  <c r="O37" i="10"/>
  <c r="K37" i="10"/>
  <c r="N37" i="10"/>
  <c r="P37" i="10"/>
  <c r="Q37" i="10"/>
  <c r="O38" i="10"/>
  <c r="K38" i="10"/>
  <c r="N38" i="10"/>
  <c r="P38" i="10"/>
  <c r="Q38" i="10"/>
  <c r="R36" i="10"/>
  <c r="U36" i="10"/>
  <c r="V36" i="10"/>
  <c r="AA7" i="10"/>
  <c r="O28" i="10"/>
  <c r="K28" i="10"/>
  <c r="N28" i="10"/>
  <c r="P28" i="10"/>
  <c r="Q28" i="10"/>
  <c r="O29" i="10"/>
  <c r="K29" i="10"/>
  <c r="N29" i="10"/>
  <c r="P29" i="10"/>
  <c r="Q29" i="10"/>
  <c r="O30" i="10"/>
  <c r="K30" i="10"/>
  <c r="N30" i="10"/>
  <c r="P30" i="10"/>
  <c r="Q30" i="10"/>
  <c r="R28" i="10"/>
  <c r="U28" i="10"/>
  <c r="V28" i="10"/>
  <c r="AA6" i="10"/>
  <c r="O20" i="10"/>
  <c r="K20" i="10"/>
  <c r="N20" i="10"/>
  <c r="P20" i="10"/>
  <c r="Q20" i="10"/>
  <c r="O21" i="10"/>
  <c r="K21" i="10"/>
  <c r="N21" i="10"/>
  <c r="P21" i="10"/>
  <c r="Q21" i="10"/>
  <c r="O22" i="10"/>
  <c r="K22" i="10"/>
  <c r="N22" i="10"/>
  <c r="P22" i="10"/>
  <c r="Q22" i="10"/>
  <c r="R20" i="10"/>
  <c r="U20" i="10"/>
  <c r="V20" i="10"/>
  <c r="AA5" i="10"/>
  <c r="O12" i="10"/>
  <c r="K12" i="10"/>
  <c r="N12" i="10"/>
  <c r="P12" i="10"/>
  <c r="Q12" i="10"/>
  <c r="O13" i="10"/>
  <c r="K13" i="10"/>
  <c r="N13" i="10"/>
  <c r="P13" i="10"/>
  <c r="Q13" i="10"/>
  <c r="O14" i="10"/>
  <c r="K14" i="10"/>
  <c r="N14" i="10"/>
  <c r="P14" i="10"/>
  <c r="Q14" i="10"/>
  <c r="R12" i="10"/>
  <c r="U12" i="10"/>
  <c r="V12" i="10"/>
  <c r="AA4" i="10"/>
  <c r="O4" i="10"/>
  <c r="K4" i="10"/>
  <c r="N4" i="10"/>
  <c r="P4" i="10"/>
  <c r="Q4" i="10"/>
  <c r="O5" i="10"/>
  <c r="K5" i="10"/>
  <c r="N5" i="10"/>
  <c r="P5" i="10"/>
  <c r="Q5" i="10"/>
  <c r="O6" i="10"/>
  <c r="K6" i="10"/>
  <c r="N6" i="10"/>
  <c r="P6" i="10"/>
  <c r="Q6" i="10"/>
  <c r="R4" i="10"/>
  <c r="U4" i="10"/>
  <c r="V4" i="10"/>
  <c r="AA3" i="10"/>
  <c r="Z10" i="10"/>
  <c r="Z9" i="10"/>
  <c r="Z8" i="10"/>
  <c r="Z7" i="10"/>
  <c r="Z6" i="10"/>
  <c r="Z5" i="10"/>
  <c r="Z4" i="10"/>
  <c r="Z3" i="10"/>
  <c r="K63" i="10"/>
  <c r="K59" i="10"/>
  <c r="K55" i="10"/>
  <c r="K51" i="10"/>
  <c r="K47" i="10"/>
  <c r="K43" i="10"/>
  <c r="K39" i="10"/>
  <c r="K35" i="10"/>
  <c r="K31" i="10"/>
  <c r="K27" i="10"/>
  <c r="K23" i="10"/>
  <c r="K19" i="10"/>
  <c r="K15" i="10"/>
  <c r="K11" i="10"/>
  <c r="K7" i="10"/>
  <c r="K3" i="10"/>
  <c r="N7" i="10"/>
  <c r="N11" i="10"/>
  <c r="N15" i="10"/>
  <c r="N19" i="10"/>
  <c r="N23" i="10"/>
  <c r="N27" i="10"/>
  <c r="N31" i="10"/>
  <c r="N35" i="10"/>
  <c r="N39" i="10"/>
  <c r="N43" i="10"/>
  <c r="N47" i="10"/>
  <c r="N51" i="10"/>
  <c r="N55" i="10"/>
  <c r="N59" i="10"/>
  <c r="N63" i="10"/>
  <c r="N3" i="10"/>
  <c r="S64" i="10"/>
  <c r="T64" i="10"/>
  <c r="S60" i="10"/>
  <c r="T60" i="10"/>
  <c r="S56" i="10"/>
  <c r="T56" i="10"/>
  <c r="S52" i="10"/>
  <c r="T52" i="10"/>
  <c r="S48" i="10"/>
  <c r="T48" i="10"/>
  <c r="S44" i="10"/>
  <c r="T44" i="10"/>
  <c r="S40" i="10"/>
  <c r="T40" i="10"/>
  <c r="S36" i="10"/>
  <c r="T36" i="10"/>
  <c r="S32" i="10"/>
  <c r="T32" i="10"/>
  <c r="S28" i="10"/>
  <c r="T28" i="10"/>
  <c r="S24" i="10"/>
  <c r="T24" i="10"/>
  <c r="S20" i="10"/>
  <c r="T20" i="10"/>
  <c r="S16" i="10"/>
  <c r="T16" i="10"/>
  <c r="S12" i="10"/>
  <c r="T12" i="10"/>
  <c r="S8" i="10"/>
  <c r="T8" i="10"/>
  <c r="S4" i="10"/>
  <c r="T4" i="10"/>
  <c r="C3" i="10"/>
  <c r="C4" i="10"/>
  <c r="C5" i="10"/>
  <c r="C6" i="10"/>
  <c r="C7" i="10"/>
  <c r="C8" i="10"/>
  <c r="C9" i="10"/>
  <c r="C10" i="10"/>
  <c r="C11" i="10"/>
  <c r="C12" i="10"/>
  <c r="C13" i="10"/>
  <c r="C14" i="10"/>
  <c r="C15" i="10"/>
  <c r="C16" i="10"/>
  <c r="C17" i="10"/>
  <c r="C18" i="10"/>
  <c r="C19" i="10"/>
  <c r="C20" i="10"/>
  <c r="C21" i="10"/>
  <c r="C22" i="10"/>
  <c r="C23" i="10"/>
  <c r="C24" i="10"/>
  <c r="C25" i="10"/>
  <c r="C26" i="10"/>
  <c r="C27" i="10"/>
  <c r="C28" i="10"/>
  <c r="C29" i="10"/>
  <c r="C30" i="10"/>
  <c r="C31" i="10"/>
  <c r="C32" i="10"/>
  <c r="C33" i="10"/>
  <c r="C34" i="10"/>
  <c r="C35" i="10"/>
  <c r="C36" i="10"/>
  <c r="C37" i="10"/>
  <c r="C38" i="10"/>
  <c r="C39" i="10"/>
  <c r="C40" i="10"/>
  <c r="C41" i="10"/>
  <c r="C42" i="10"/>
  <c r="C43" i="10"/>
  <c r="C44" i="10"/>
  <c r="C45" i="10"/>
  <c r="C46" i="10"/>
  <c r="C47" i="10"/>
  <c r="C48" i="10"/>
  <c r="C49" i="10"/>
  <c r="C50" i="10"/>
  <c r="C51" i="10"/>
  <c r="C52" i="10"/>
  <c r="C53" i="10"/>
  <c r="C54" i="10"/>
  <c r="C55" i="10"/>
  <c r="C56" i="10"/>
  <c r="C57" i="10"/>
  <c r="C58" i="10"/>
  <c r="C59" i="10"/>
  <c r="C60" i="10"/>
  <c r="C61" i="10"/>
  <c r="C62" i="10"/>
  <c r="C63" i="10"/>
  <c r="C64" i="10"/>
  <c r="C65" i="10"/>
  <c r="C66" i="10"/>
  <c r="D20" i="12"/>
  <c r="D24" i="12"/>
  <c r="C20" i="12"/>
  <c r="E20" i="12"/>
  <c r="F20" i="12"/>
  <c r="D22" i="12"/>
  <c r="C22" i="12"/>
  <c r="E22" i="12"/>
  <c r="F22" i="12"/>
  <c r="G20" i="12"/>
  <c r="J20" i="12"/>
  <c r="K20" i="12"/>
  <c r="N7" i="12"/>
  <c r="D16" i="12"/>
  <c r="C16" i="12"/>
  <c r="E16" i="12"/>
  <c r="F16" i="12"/>
  <c r="D17" i="12"/>
  <c r="C17" i="12"/>
  <c r="E17" i="12"/>
  <c r="F17" i="12"/>
  <c r="D18" i="12"/>
  <c r="C18" i="12"/>
  <c r="E18" i="12"/>
  <c r="F18" i="12"/>
  <c r="G16" i="12"/>
  <c r="J16" i="12"/>
  <c r="K16" i="12"/>
  <c r="N6" i="12"/>
  <c r="D12" i="12"/>
  <c r="C12" i="12"/>
  <c r="E12" i="12"/>
  <c r="F12" i="12"/>
  <c r="D13" i="12"/>
  <c r="C13" i="12"/>
  <c r="E13" i="12"/>
  <c r="F13" i="12"/>
  <c r="G12" i="12"/>
  <c r="J12" i="12"/>
  <c r="K12" i="12"/>
  <c r="N5" i="12"/>
  <c r="D8" i="12"/>
  <c r="C8" i="12"/>
  <c r="E8" i="12"/>
  <c r="F8" i="12"/>
  <c r="D10" i="12"/>
  <c r="C10" i="12"/>
  <c r="E10" i="12"/>
  <c r="F10" i="12"/>
  <c r="G8" i="12"/>
  <c r="J8" i="12"/>
  <c r="K8" i="12"/>
  <c r="N4" i="12"/>
  <c r="D4" i="12"/>
  <c r="C4" i="12"/>
  <c r="E4" i="12"/>
  <c r="F4" i="12"/>
  <c r="D5" i="12"/>
  <c r="C5" i="12"/>
  <c r="E5" i="12"/>
  <c r="F5" i="12"/>
  <c r="D6" i="12"/>
  <c r="C6" i="12"/>
  <c r="E6" i="12"/>
  <c r="F6" i="12"/>
  <c r="G4" i="12"/>
  <c r="J4" i="12"/>
  <c r="K4" i="12"/>
  <c r="N3" i="12"/>
  <c r="H20" i="12"/>
  <c r="I20" i="12"/>
  <c r="H12" i="12"/>
  <c r="H8" i="12"/>
  <c r="D21" i="12"/>
  <c r="D14" i="12"/>
  <c r="D9" i="12"/>
  <c r="C14" i="12"/>
  <c r="E14" i="12"/>
  <c r="F14" i="12"/>
  <c r="I12" i="12"/>
  <c r="C21" i="12"/>
  <c r="E21" i="12"/>
  <c r="F21" i="12"/>
  <c r="C9" i="12"/>
  <c r="E9" i="12"/>
  <c r="F9" i="12"/>
  <c r="C7" i="12"/>
  <c r="C11" i="12"/>
  <c r="C15" i="12"/>
  <c r="C19" i="12"/>
  <c r="C3" i="12"/>
  <c r="H16" i="12"/>
  <c r="I16" i="12"/>
  <c r="I8" i="12"/>
  <c r="H4" i="12"/>
  <c r="I4" i="12"/>
  <c r="N68" i="7"/>
  <c r="H68" i="7"/>
  <c r="M68" i="7"/>
  <c r="O68" i="7"/>
  <c r="P68" i="7"/>
  <c r="N69" i="7"/>
  <c r="H69" i="7"/>
  <c r="M69" i="7"/>
  <c r="O69" i="7"/>
  <c r="P69" i="7"/>
  <c r="N70" i="7"/>
  <c r="H70" i="7"/>
  <c r="M70" i="7"/>
  <c r="O70" i="7"/>
  <c r="P70" i="7"/>
  <c r="Q68" i="7"/>
  <c r="T68" i="7"/>
  <c r="U68" i="7"/>
  <c r="G7" i="13"/>
  <c r="N92" i="7"/>
  <c r="H92" i="7"/>
  <c r="M92" i="7"/>
  <c r="O92" i="7"/>
  <c r="P92" i="7"/>
  <c r="N93" i="7"/>
  <c r="H93" i="7"/>
  <c r="M93" i="7"/>
  <c r="O93" i="7"/>
  <c r="P93" i="7"/>
  <c r="Q92" i="7"/>
  <c r="T92" i="7"/>
  <c r="U92" i="7"/>
  <c r="G9" i="13"/>
  <c r="B13" i="13"/>
  <c r="F13" i="13"/>
  <c r="J13" i="13"/>
  <c r="B12" i="13"/>
  <c r="F12" i="13"/>
  <c r="J12" i="13"/>
  <c r="B11" i="13"/>
  <c r="F11" i="13"/>
  <c r="J11" i="13"/>
  <c r="B10" i="13"/>
  <c r="F10" i="13"/>
  <c r="J10" i="13"/>
  <c r="B9" i="13"/>
  <c r="F9" i="13"/>
  <c r="J9" i="13"/>
  <c r="B8" i="13"/>
  <c r="F8" i="13"/>
  <c r="J8" i="13"/>
  <c r="B7" i="13"/>
  <c r="F7" i="13"/>
  <c r="J7" i="13"/>
  <c r="B6" i="13"/>
  <c r="F6" i="13"/>
  <c r="J6" i="13"/>
  <c r="B5" i="13"/>
  <c r="F5" i="13"/>
  <c r="J5" i="13"/>
  <c r="B4" i="13"/>
  <c r="F4" i="13"/>
  <c r="J4" i="13"/>
  <c r="B3" i="13"/>
  <c r="F3" i="13"/>
  <c r="J3" i="13"/>
  <c r="B2" i="13"/>
  <c r="F2" i="13"/>
  <c r="J2" i="13"/>
  <c r="N144" i="7"/>
  <c r="H144" i="7"/>
  <c r="M144" i="7"/>
  <c r="O144" i="7"/>
  <c r="P144" i="7"/>
  <c r="N145" i="7"/>
  <c r="H145" i="7"/>
  <c r="M145" i="7"/>
  <c r="O145" i="7"/>
  <c r="P145" i="7"/>
  <c r="N146" i="7"/>
  <c r="H146" i="7"/>
  <c r="M146" i="7"/>
  <c r="O146" i="7"/>
  <c r="P146" i="7"/>
  <c r="Q144" i="7"/>
  <c r="T144" i="7"/>
  <c r="U144" i="7"/>
  <c r="K13" i="13"/>
  <c r="N140" i="7"/>
  <c r="H140" i="7"/>
  <c r="M140" i="7"/>
  <c r="O140" i="7"/>
  <c r="P140" i="7"/>
  <c r="N141" i="7"/>
  <c r="H141" i="7"/>
  <c r="M141" i="7"/>
  <c r="O141" i="7"/>
  <c r="P141" i="7"/>
  <c r="N142" i="7"/>
  <c r="H142" i="7"/>
  <c r="M142" i="7"/>
  <c r="O142" i="7"/>
  <c r="P142" i="7"/>
  <c r="Q140" i="7"/>
  <c r="T140" i="7"/>
  <c r="U140" i="7"/>
  <c r="G13" i="13"/>
  <c r="N136" i="7"/>
  <c r="H136" i="7"/>
  <c r="M136" i="7"/>
  <c r="O136" i="7"/>
  <c r="P136" i="7"/>
  <c r="N137" i="7"/>
  <c r="H137" i="7"/>
  <c r="M137" i="7"/>
  <c r="O137" i="7"/>
  <c r="P137" i="7"/>
  <c r="N138" i="7"/>
  <c r="H138" i="7"/>
  <c r="M138" i="7"/>
  <c r="O138" i="7"/>
  <c r="P138" i="7"/>
  <c r="Q136" i="7"/>
  <c r="T136" i="7"/>
  <c r="U136" i="7"/>
  <c r="C13" i="13"/>
  <c r="N132" i="7"/>
  <c r="H132" i="7"/>
  <c r="M132" i="7"/>
  <c r="O132" i="7"/>
  <c r="P132" i="7"/>
  <c r="N133" i="7"/>
  <c r="H133" i="7"/>
  <c r="M133" i="7"/>
  <c r="O133" i="7"/>
  <c r="P133" i="7"/>
  <c r="N134" i="7"/>
  <c r="H134" i="7"/>
  <c r="M134" i="7"/>
  <c r="O134" i="7"/>
  <c r="P134" i="7"/>
  <c r="Q132" i="7"/>
  <c r="T132" i="7"/>
  <c r="U132" i="7"/>
  <c r="K12" i="13"/>
  <c r="N128" i="7"/>
  <c r="H128" i="7"/>
  <c r="M128" i="7"/>
  <c r="O128" i="7"/>
  <c r="P128" i="7"/>
  <c r="N129" i="7"/>
  <c r="H129" i="7"/>
  <c r="M129" i="7"/>
  <c r="O129" i="7"/>
  <c r="P129" i="7"/>
  <c r="N130" i="7"/>
  <c r="H130" i="7"/>
  <c r="M130" i="7"/>
  <c r="O130" i="7"/>
  <c r="P130" i="7"/>
  <c r="Q128" i="7"/>
  <c r="T128" i="7"/>
  <c r="U128" i="7"/>
  <c r="G12" i="13"/>
  <c r="N124" i="7"/>
  <c r="H124" i="7"/>
  <c r="M124" i="7"/>
  <c r="O124" i="7"/>
  <c r="P124" i="7"/>
  <c r="N125" i="7"/>
  <c r="H125" i="7"/>
  <c r="M125" i="7"/>
  <c r="O125" i="7"/>
  <c r="P125" i="7"/>
  <c r="N126" i="7"/>
  <c r="H126" i="7"/>
  <c r="M126" i="7"/>
  <c r="O126" i="7"/>
  <c r="P126" i="7"/>
  <c r="Q124" i="7"/>
  <c r="T124" i="7"/>
  <c r="U124" i="7"/>
  <c r="C12" i="13"/>
  <c r="N116" i="7"/>
  <c r="H116" i="7"/>
  <c r="M116" i="7"/>
  <c r="O116" i="7"/>
  <c r="P116" i="7"/>
  <c r="N117" i="7"/>
  <c r="H117" i="7"/>
  <c r="M117" i="7"/>
  <c r="O117" i="7"/>
  <c r="P117" i="7"/>
  <c r="N118" i="7"/>
  <c r="H118" i="7"/>
  <c r="M118" i="7"/>
  <c r="O118" i="7"/>
  <c r="P118" i="7"/>
  <c r="Q116" i="7"/>
  <c r="T116" i="7"/>
  <c r="U116" i="7"/>
  <c r="G11" i="13"/>
  <c r="N112" i="7"/>
  <c r="H112" i="7"/>
  <c r="M112" i="7"/>
  <c r="O112" i="7"/>
  <c r="P112" i="7"/>
  <c r="N113" i="7"/>
  <c r="H113" i="7"/>
  <c r="M113" i="7"/>
  <c r="O113" i="7"/>
  <c r="P113" i="7"/>
  <c r="N114" i="7"/>
  <c r="H114" i="7"/>
  <c r="M114" i="7"/>
  <c r="O114" i="7"/>
  <c r="P114" i="7"/>
  <c r="Q112" i="7"/>
  <c r="T112" i="7"/>
  <c r="U112" i="7"/>
  <c r="C11" i="13"/>
  <c r="N108" i="7"/>
  <c r="H108" i="7"/>
  <c r="M108" i="7"/>
  <c r="O108" i="7"/>
  <c r="P108" i="7"/>
  <c r="N109" i="7"/>
  <c r="H109" i="7"/>
  <c r="M109" i="7"/>
  <c r="O109" i="7"/>
  <c r="P109" i="7"/>
  <c r="N110" i="7"/>
  <c r="H110" i="7"/>
  <c r="M110" i="7"/>
  <c r="O110" i="7"/>
  <c r="P110" i="7"/>
  <c r="Q108" i="7"/>
  <c r="T108" i="7"/>
  <c r="U108" i="7"/>
  <c r="K10" i="13"/>
  <c r="N104" i="7"/>
  <c r="H104" i="7"/>
  <c r="M104" i="7"/>
  <c r="O104" i="7"/>
  <c r="P104" i="7"/>
  <c r="N105" i="7"/>
  <c r="H105" i="7"/>
  <c r="M105" i="7"/>
  <c r="O105" i="7"/>
  <c r="P105" i="7"/>
  <c r="N106" i="7"/>
  <c r="H106" i="7"/>
  <c r="M106" i="7"/>
  <c r="O106" i="7"/>
  <c r="P106" i="7"/>
  <c r="Q104" i="7"/>
  <c r="T104" i="7"/>
  <c r="U104" i="7"/>
  <c r="G10" i="13"/>
  <c r="N100" i="7"/>
  <c r="H100" i="7"/>
  <c r="M100" i="7"/>
  <c r="O100" i="7"/>
  <c r="P100" i="7"/>
  <c r="N101" i="7"/>
  <c r="H101" i="7"/>
  <c r="M101" i="7"/>
  <c r="O101" i="7"/>
  <c r="P101" i="7"/>
  <c r="N102" i="7"/>
  <c r="H102" i="7"/>
  <c r="M102" i="7"/>
  <c r="O102" i="7"/>
  <c r="P102" i="7"/>
  <c r="Q100" i="7"/>
  <c r="T100" i="7"/>
  <c r="U100" i="7"/>
  <c r="C10" i="13"/>
  <c r="N96" i="7"/>
  <c r="H96" i="7"/>
  <c r="M96" i="7"/>
  <c r="O96" i="7"/>
  <c r="P96" i="7"/>
  <c r="N97" i="7"/>
  <c r="H97" i="7"/>
  <c r="M97" i="7"/>
  <c r="O97" i="7"/>
  <c r="P97" i="7"/>
  <c r="Q96" i="7"/>
  <c r="T96" i="7"/>
  <c r="U96" i="7"/>
  <c r="K9" i="13"/>
  <c r="N88" i="7"/>
  <c r="H88" i="7"/>
  <c r="M88" i="7"/>
  <c r="O88" i="7"/>
  <c r="P88" i="7"/>
  <c r="N89" i="7"/>
  <c r="H89" i="7"/>
  <c r="M89" i="7"/>
  <c r="O89" i="7"/>
  <c r="P89" i="7"/>
  <c r="N90" i="7"/>
  <c r="H90" i="7"/>
  <c r="M90" i="7"/>
  <c r="O90" i="7"/>
  <c r="P90" i="7"/>
  <c r="Q88" i="7"/>
  <c r="T88" i="7"/>
  <c r="U88" i="7"/>
  <c r="C9" i="13"/>
  <c r="N84" i="7"/>
  <c r="H84" i="7"/>
  <c r="M84" i="7"/>
  <c r="O84" i="7"/>
  <c r="P84" i="7"/>
  <c r="N85" i="7"/>
  <c r="H85" i="7"/>
  <c r="M85" i="7"/>
  <c r="O85" i="7"/>
  <c r="P85" i="7"/>
  <c r="N86" i="7"/>
  <c r="H86" i="7"/>
  <c r="M86" i="7"/>
  <c r="O86" i="7"/>
  <c r="P86" i="7"/>
  <c r="Q84" i="7"/>
  <c r="T84" i="7"/>
  <c r="U84" i="7"/>
  <c r="K8" i="13"/>
  <c r="N80" i="7"/>
  <c r="H80" i="7"/>
  <c r="M80" i="7"/>
  <c r="O80" i="7"/>
  <c r="P80" i="7"/>
  <c r="N81" i="7"/>
  <c r="H81" i="7"/>
  <c r="M81" i="7"/>
  <c r="O81" i="7"/>
  <c r="P81" i="7"/>
  <c r="N82" i="7"/>
  <c r="H82" i="7"/>
  <c r="M82" i="7"/>
  <c r="O82" i="7"/>
  <c r="P82" i="7"/>
  <c r="Q80" i="7"/>
  <c r="T80" i="7"/>
  <c r="U80" i="7"/>
  <c r="G8" i="13"/>
  <c r="N76" i="7"/>
  <c r="H76" i="7"/>
  <c r="M76" i="7"/>
  <c r="O76" i="7"/>
  <c r="P76" i="7"/>
  <c r="N77" i="7"/>
  <c r="H77" i="7"/>
  <c r="M77" i="7"/>
  <c r="O77" i="7"/>
  <c r="P77" i="7"/>
  <c r="N78" i="7"/>
  <c r="H78" i="7"/>
  <c r="M78" i="7"/>
  <c r="O78" i="7"/>
  <c r="P78" i="7"/>
  <c r="Q76" i="7"/>
  <c r="T76" i="7"/>
  <c r="U76" i="7"/>
  <c r="C8" i="13"/>
  <c r="N64" i="7"/>
  <c r="H64" i="7"/>
  <c r="M64" i="7"/>
  <c r="O64" i="7"/>
  <c r="P64" i="7"/>
  <c r="N65" i="7"/>
  <c r="H65" i="7"/>
  <c r="M65" i="7"/>
  <c r="O65" i="7"/>
  <c r="P65" i="7"/>
  <c r="N66" i="7"/>
  <c r="H66" i="7"/>
  <c r="M66" i="7"/>
  <c r="O66" i="7"/>
  <c r="P66" i="7"/>
  <c r="Q64" i="7"/>
  <c r="T64" i="7"/>
  <c r="U64" i="7"/>
  <c r="C7" i="13"/>
  <c r="N60" i="7"/>
  <c r="H60" i="7"/>
  <c r="M60" i="7"/>
  <c r="O60" i="7"/>
  <c r="P60" i="7"/>
  <c r="N61" i="7"/>
  <c r="H61" i="7"/>
  <c r="M61" i="7"/>
  <c r="O61" i="7"/>
  <c r="P61" i="7"/>
  <c r="N62" i="7"/>
  <c r="H62" i="7"/>
  <c r="M62" i="7"/>
  <c r="O62" i="7"/>
  <c r="P62" i="7"/>
  <c r="Q60" i="7"/>
  <c r="T60" i="7"/>
  <c r="U60" i="7"/>
  <c r="K6" i="13"/>
  <c r="N56" i="7"/>
  <c r="H56" i="7"/>
  <c r="M56" i="7"/>
  <c r="O56" i="7"/>
  <c r="P56" i="7"/>
  <c r="N57" i="7"/>
  <c r="H57" i="7"/>
  <c r="M57" i="7"/>
  <c r="O57" i="7"/>
  <c r="P57" i="7"/>
  <c r="N58" i="7"/>
  <c r="H58" i="7"/>
  <c r="M58" i="7"/>
  <c r="O58" i="7"/>
  <c r="P58" i="7"/>
  <c r="Q56" i="7"/>
  <c r="T56" i="7"/>
  <c r="U56" i="7"/>
  <c r="G6" i="13"/>
  <c r="N52" i="7"/>
  <c r="H52" i="7"/>
  <c r="M52" i="7"/>
  <c r="O52" i="7"/>
  <c r="P52" i="7"/>
  <c r="N53" i="7"/>
  <c r="H53" i="7"/>
  <c r="M53" i="7"/>
  <c r="O53" i="7"/>
  <c r="P53" i="7"/>
  <c r="N54" i="7"/>
  <c r="H54" i="7"/>
  <c r="M54" i="7"/>
  <c r="O54" i="7"/>
  <c r="P54" i="7"/>
  <c r="Q52" i="7"/>
  <c r="T52" i="7"/>
  <c r="U52" i="7"/>
  <c r="C6" i="13"/>
  <c r="M148" i="7"/>
  <c r="L43" i="7"/>
  <c r="N44" i="7"/>
  <c r="H44" i="7"/>
  <c r="M44" i="7"/>
  <c r="O44" i="7"/>
  <c r="P44" i="7"/>
  <c r="N45" i="7"/>
  <c r="H45" i="7"/>
  <c r="M45" i="7"/>
  <c r="O45" i="7"/>
  <c r="P45" i="7"/>
  <c r="N46" i="7"/>
  <c r="H46" i="7"/>
  <c r="M46" i="7"/>
  <c r="O46" i="7"/>
  <c r="P46" i="7"/>
  <c r="Q44" i="7"/>
  <c r="T44" i="7"/>
  <c r="U44" i="7"/>
  <c r="G5" i="13"/>
  <c r="L39" i="7"/>
  <c r="N41" i="7"/>
  <c r="H41" i="7"/>
  <c r="M41" i="7"/>
  <c r="O41" i="7"/>
  <c r="P41" i="7"/>
  <c r="N42" i="7"/>
  <c r="H42" i="7"/>
  <c r="M42" i="7"/>
  <c r="O42" i="7"/>
  <c r="P42" i="7"/>
  <c r="Q40" i="7"/>
  <c r="T40" i="7"/>
  <c r="U40" i="7"/>
  <c r="C5" i="13"/>
  <c r="L35" i="7"/>
  <c r="N36" i="7"/>
  <c r="H36" i="7"/>
  <c r="M36" i="7"/>
  <c r="O36" i="7"/>
  <c r="P36" i="7"/>
  <c r="N38" i="7"/>
  <c r="H38" i="7"/>
  <c r="M38" i="7"/>
  <c r="O38" i="7"/>
  <c r="P38" i="7"/>
  <c r="Q36" i="7"/>
  <c r="T36" i="7"/>
  <c r="U36" i="7"/>
  <c r="K4" i="13"/>
  <c r="N32" i="7"/>
  <c r="H32" i="7"/>
  <c r="M32" i="7"/>
  <c r="O32" i="7"/>
  <c r="P32" i="7"/>
  <c r="N33" i="7"/>
  <c r="H33" i="7"/>
  <c r="M33" i="7"/>
  <c r="O33" i="7"/>
  <c r="P33" i="7"/>
  <c r="N34" i="7"/>
  <c r="H34" i="7"/>
  <c r="M34" i="7"/>
  <c r="O34" i="7"/>
  <c r="P34" i="7"/>
  <c r="Q32" i="7"/>
  <c r="T32" i="7"/>
  <c r="U32" i="7"/>
  <c r="G4" i="13"/>
  <c r="N29" i="7"/>
  <c r="H29" i="7"/>
  <c r="M29" i="7"/>
  <c r="O29" i="7"/>
  <c r="P29" i="7"/>
  <c r="N30" i="7"/>
  <c r="H30" i="7"/>
  <c r="M30" i="7"/>
  <c r="O30" i="7"/>
  <c r="P30" i="7"/>
  <c r="Q28" i="7"/>
  <c r="T28" i="7"/>
  <c r="U28" i="7"/>
  <c r="C4" i="13"/>
  <c r="N20" i="7"/>
  <c r="H20" i="7"/>
  <c r="M20" i="7"/>
  <c r="O20" i="7"/>
  <c r="P20" i="7"/>
  <c r="N21" i="7"/>
  <c r="H21" i="7"/>
  <c r="M21" i="7"/>
  <c r="O21" i="7"/>
  <c r="P21" i="7"/>
  <c r="N22" i="7"/>
  <c r="H22" i="7"/>
  <c r="M22" i="7"/>
  <c r="O22" i="7"/>
  <c r="P22" i="7"/>
  <c r="Q20" i="7"/>
  <c r="T20" i="7"/>
  <c r="U20" i="7"/>
  <c r="G3" i="13"/>
  <c r="N16" i="7"/>
  <c r="H16" i="7"/>
  <c r="M16" i="7"/>
  <c r="O16" i="7"/>
  <c r="P16" i="7"/>
  <c r="N17" i="7"/>
  <c r="H17" i="7"/>
  <c r="M17" i="7"/>
  <c r="O17" i="7"/>
  <c r="P17" i="7"/>
  <c r="N18" i="7"/>
  <c r="H18" i="7"/>
  <c r="M18" i="7"/>
  <c r="O18" i="7"/>
  <c r="P18" i="7"/>
  <c r="Q16" i="7"/>
  <c r="T16" i="7"/>
  <c r="U16" i="7"/>
  <c r="C3" i="13"/>
  <c r="N12" i="7"/>
  <c r="H12" i="7"/>
  <c r="M12" i="7"/>
  <c r="O12" i="7"/>
  <c r="P12" i="7"/>
  <c r="N13" i="7"/>
  <c r="H13" i="7"/>
  <c r="M13" i="7"/>
  <c r="O13" i="7"/>
  <c r="P13" i="7"/>
  <c r="N14" i="7"/>
  <c r="H14" i="7"/>
  <c r="M14" i="7"/>
  <c r="O14" i="7"/>
  <c r="P14" i="7"/>
  <c r="Q12" i="7"/>
  <c r="T12" i="7"/>
  <c r="U12" i="7"/>
  <c r="K2" i="13"/>
  <c r="N8" i="7"/>
  <c r="H8" i="7"/>
  <c r="M8" i="7"/>
  <c r="O8" i="7"/>
  <c r="P8" i="7"/>
  <c r="N9" i="7"/>
  <c r="H9" i="7"/>
  <c r="M9" i="7"/>
  <c r="O9" i="7"/>
  <c r="P9" i="7"/>
  <c r="N10" i="7"/>
  <c r="H10" i="7"/>
  <c r="M10" i="7"/>
  <c r="O10" i="7"/>
  <c r="P10" i="7"/>
  <c r="Q8" i="7"/>
  <c r="T8" i="7"/>
  <c r="U8" i="7"/>
  <c r="G2" i="13"/>
  <c r="N4" i="7"/>
  <c r="H4" i="7"/>
  <c r="M4" i="7"/>
  <c r="O4" i="7"/>
  <c r="P4" i="7"/>
  <c r="N5" i="7"/>
  <c r="H5" i="7"/>
  <c r="M5" i="7"/>
  <c r="O5" i="7"/>
  <c r="P5" i="7"/>
  <c r="N6" i="7"/>
  <c r="H6" i="7"/>
  <c r="M6" i="7"/>
  <c r="O6" i="7"/>
  <c r="P6" i="7"/>
  <c r="Q4" i="7"/>
  <c r="T4" i="7"/>
  <c r="U4" i="7"/>
  <c r="C2" i="13"/>
  <c r="R36" i="7"/>
  <c r="R40" i="7"/>
  <c r="N120" i="7"/>
  <c r="H120" i="7"/>
  <c r="M120" i="7"/>
  <c r="O120" i="7"/>
  <c r="P120" i="7"/>
  <c r="N121" i="7"/>
  <c r="H121" i="7"/>
  <c r="M121" i="7"/>
  <c r="O121" i="7"/>
  <c r="P121" i="7"/>
  <c r="N122" i="7"/>
  <c r="H122" i="7"/>
  <c r="M122" i="7"/>
  <c r="O122" i="7"/>
  <c r="P122" i="7"/>
  <c r="Q120" i="7"/>
  <c r="R120" i="7"/>
  <c r="S120" i="7"/>
  <c r="N40" i="7"/>
  <c r="H40" i="7"/>
  <c r="M40" i="7"/>
  <c r="O40" i="7"/>
  <c r="P40" i="7"/>
  <c r="R28" i="7"/>
  <c r="R92" i="7"/>
  <c r="S92" i="7"/>
  <c r="R96" i="7"/>
  <c r="S96" i="7"/>
  <c r="T120" i="7"/>
  <c r="U120" i="7"/>
  <c r="N72" i="7"/>
  <c r="H72" i="7"/>
  <c r="M72" i="7"/>
  <c r="O72" i="7"/>
  <c r="P72" i="7"/>
  <c r="N73" i="7"/>
  <c r="H73" i="7"/>
  <c r="M73" i="7"/>
  <c r="O73" i="7"/>
  <c r="P73" i="7"/>
  <c r="N74" i="7"/>
  <c r="H74" i="7"/>
  <c r="M74" i="7"/>
  <c r="O74" i="7"/>
  <c r="P74" i="7"/>
  <c r="Q72" i="7"/>
  <c r="T72" i="7"/>
  <c r="U72" i="7"/>
  <c r="N48" i="7"/>
  <c r="H48" i="7"/>
  <c r="M48" i="7"/>
  <c r="O48" i="7"/>
  <c r="P48" i="7"/>
  <c r="N49" i="7"/>
  <c r="H49" i="7"/>
  <c r="M49" i="7"/>
  <c r="O49" i="7"/>
  <c r="P49" i="7"/>
  <c r="N50" i="7"/>
  <c r="H50" i="7"/>
  <c r="M50" i="7"/>
  <c r="O50" i="7"/>
  <c r="P50" i="7"/>
  <c r="Q48" i="7"/>
  <c r="T48" i="7"/>
  <c r="U48" i="7"/>
  <c r="N37" i="7"/>
  <c r="H37" i="7"/>
  <c r="M37" i="7"/>
  <c r="O37" i="7"/>
  <c r="P37" i="7"/>
  <c r="N28" i="7"/>
  <c r="H28" i="7"/>
  <c r="M28" i="7"/>
  <c r="O28" i="7"/>
  <c r="P28" i="7"/>
  <c r="N24" i="7"/>
  <c r="H24" i="7"/>
  <c r="M24" i="7"/>
  <c r="O24" i="7"/>
  <c r="P24" i="7"/>
  <c r="N25" i="7"/>
  <c r="H25" i="7"/>
  <c r="M25" i="7"/>
  <c r="O25" i="7"/>
  <c r="P25" i="7"/>
  <c r="N26" i="7"/>
  <c r="H26" i="7"/>
  <c r="M26" i="7"/>
  <c r="O26" i="7"/>
  <c r="P26" i="7"/>
  <c r="Q24" i="7"/>
  <c r="T24" i="7"/>
  <c r="U24" i="7"/>
  <c r="H143" i="7"/>
  <c r="H139" i="7"/>
  <c r="H135" i="7"/>
  <c r="H131" i="7"/>
  <c r="H127" i="7"/>
  <c r="H123" i="7"/>
  <c r="H119" i="7"/>
  <c r="H115" i="7"/>
  <c r="H111" i="7"/>
  <c r="H107" i="7"/>
  <c r="H103" i="7"/>
  <c r="H99" i="7"/>
  <c r="H98" i="7"/>
  <c r="H95" i="7"/>
  <c r="H94" i="7"/>
  <c r="H91" i="7"/>
  <c r="H87" i="7"/>
  <c r="H83" i="7"/>
  <c r="H79" i="7"/>
  <c r="H75" i="7"/>
  <c r="H71" i="7"/>
  <c r="H67" i="7"/>
  <c r="H63" i="7"/>
  <c r="H59" i="7"/>
  <c r="H55" i="7"/>
  <c r="H51" i="7"/>
  <c r="H47" i="7"/>
  <c r="H43" i="7"/>
  <c r="H39" i="7"/>
  <c r="H35" i="7"/>
  <c r="H31" i="7"/>
  <c r="H27" i="7"/>
  <c r="H23" i="7"/>
  <c r="H19" i="7"/>
  <c r="H15" i="7"/>
  <c r="H11" i="7"/>
  <c r="H7" i="7"/>
  <c r="H3" i="7"/>
  <c r="M7" i="7"/>
  <c r="M11" i="7"/>
  <c r="M15" i="7"/>
  <c r="M19" i="7"/>
  <c r="M23" i="7"/>
  <c r="M27" i="7"/>
  <c r="M31" i="7"/>
  <c r="M35" i="7"/>
  <c r="M39" i="7"/>
  <c r="M43" i="7"/>
  <c r="M47" i="7"/>
  <c r="M51" i="7"/>
  <c r="M55" i="7"/>
  <c r="M59" i="7"/>
  <c r="M63" i="7"/>
  <c r="M67" i="7"/>
  <c r="M71" i="7"/>
  <c r="M75" i="7"/>
  <c r="M79" i="7"/>
  <c r="M83" i="7"/>
  <c r="M87" i="7"/>
  <c r="M91" i="7"/>
  <c r="M94" i="7"/>
  <c r="M95" i="7"/>
  <c r="M98" i="7"/>
  <c r="M99" i="7"/>
  <c r="M103" i="7"/>
  <c r="M107" i="7"/>
  <c r="M111" i="7"/>
  <c r="M115" i="7"/>
  <c r="M119" i="7"/>
  <c r="M123" i="7"/>
  <c r="M127" i="7"/>
  <c r="M131" i="7"/>
  <c r="M135" i="7"/>
  <c r="M139" i="7"/>
  <c r="M143" i="7"/>
  <c r="M3" i="7"/>
  <c r="N98" i="7"/>
  <c r="N94" i="7"/>
  <c r="O98" i="7"/>
  <c r="P98" i="7"/>
  <c r="O94" i="7"/>
  <c r="P94" i="7"/>
  <c r="R144" i="7"/>
  <c r="S144" i="7"/>
  <c r="R140" i="7"/>
  <c r="S140" i="7"/>
  <c r="R136" i="7"/>
  <c r="S136" i="7"/>
  <c r="R132" i="7"/>
  <c r="S132" i="7"/>
  <c r="R128" i="7"/>
  <c r="S128" i="7"/>
  <c r="R124" i="7"/>
  <c r="S124" i="7"/>
  <c r="R116" i="7"/>
  <c r="S116" i="7"/>
  <c r="R112" i="7"/>
  <c r="S112" i="7"/>
  <c r="R108" i="7"/>
  <c r="S108" i="7"/>
  <c r="R104" i="7"/>
  <c r="S104" i="7"/>
  <c r="R100" i="7"/>
  <c r="S100" i="7"/>
  <c r="R88" i="7"/>
  <c r="S88" i="7"/>
  <c r="R84" i="7"/>
  <c r="S84" i="7"/>
  <c r="R80" i="7"/>
  <c r="S80" i="7"/>
  <c r="R76" i="7"/>
  <c r="S76" i="7"/>
  <c r="R72" i="7"/>
  <c r="S72" i="7"/>
  <c r="R68" i="7"/>
  <c r="S68" i="7"/>
  <c r="R64" i="7"/>
  <c r="S64" i="7"/>
  <c r="R60" i="7"/>
  <c r="S60" i="7"/>
  <c r="R56" i="7"/>
  <c r="S56" i="7"/>
  <c r="R52" i="7"/>
  <c r="S52" i="7"/>
  <c r="R48" i="7"/>
  <c r="S48" i="7"/>
  <c r="R44" i="7"/>
  <c r="S44" i="7"/>
  <c r="S40" i="7"/>
  <c r="S36" i="7"/>
  <c r="R32" i="7"/>
  <c r="S32" i="7"/>
  <c r="S28" i="7"/>
  <c r="R24" i="7"/>
  <c r="S24" i="7"/>
  <c r="R20" i="7"/>
  <c r="S20" i="7"/>
  <c r="R16" i="7"/>
  <c r="S16" i="7"/>
  <c r="R12" i="7"/>
  <c r="S12" i="7"/>
  <c r="R8" i="7"/>
  <c r="S8" i="7"/>
  <c r="R4" i="7"/>
  <c r="S4" i="7"/>
  <c r="A3" i="7"/>
  <c r="A4" i="7"/>
  <c r="A5" i="7"/>
  <c r="A6" i="7"/>
  <c r="A7" i="7"/>
  <c r="A8" i="7"/>
  <c r="A9" i="7"/>
  <c r="A10" i="7"/>
  <c r="A22" i="7"/>
  <c r="A28" i="7"/>
  <c r="A29" i="7"/>
  <c r="A30" i="7"/>
  <c r="A31" i="7"/>
  <c r="A32" i="7"/>
  <c r="A33" i="7"/>
  <c r="A34" i="7"/>
  <c r="A40" i="7"/>
  <c r="A41" i="7"/>
  <c r="A42" i="7"/>
  <c r="A43" i="7"/>
  <c r="A44" i="7"/>
  <c r="A45" i="7"/>
  <c r="A46" i="7"/>
  <c r="A52" i="7"/>
  <c r="A53" i="7"/>
  <c r="A54" i="7"/>
  <c r="A55" i="7"/>
  <c r="A56" i="7"/>
  <c r="A57" i="7"/>
  <c r="A58" i="7"/>
  <c r="A64" i="7"/>
  <c r="A65" i="7"/>
  <c r="A66" i="7"/>
  <c r="A67" i="7"/>
  <c r="A68" i="7"/>
  <c r="A69" i="7"/>
  <c r="A70" i="7"/>
  <c r="A76" i="7"/>
  <c r="A77" i="7"/>
  <c r="A78" i="7"/>
  <c r="A79" i="7"/>
  <c r="A80" i="7"/>
  <c r="A81" i="7"/>
  <c r="A82" i="7"/>
  <c r="A88" i="7"/>
  <c r="A89" i="7"/>
  <c r="A90" i="7"/>
  <c r="A91" i="7"/>
  <c r="A92" i="7"/>
  <c r="A93" i="7"/>
  <c r="A100" i="7"/>
  <c r="A101" i="7"/>
  <c r="A102" i="7"/>
  <c r="A94" i="7"/>
  <c r="A104" i="7"/>
  <c r="A105" i="7"/>
  <c r="A106" i="7"/>
  <c r="A112" i="7"/>
  <c r="A113" i="7"/>
  <c r="A114" i="7"/>
  <c r="A115" i="7"/>
  <c r="A116" i="7"/>
  <c r="A117" i="7"/>
  <c r="A118" i="7"/>
  <c r="A125" i="7"/>
  <c r="A126" i="7"/>
  <c r="A127" i="7"/>
  <c r="A128" i="7"/>
  <c r="A129" i="7"/>
  <c r="A130" i="7"/>
  <c r="A136" i="7"/>
  <c r="A137" i="7"/>
  <c r="A138" i="7"/>
  <c r="A139" i="7"/>
  <c r="A140" i="7"/>
  <c r="A141" i="7"/>
  <c r="A142" i="7"/>
</calcChain>
</file>

<file path=xl/sharedStrings.xml><?xml version="1.0" encoding="utf-8"?>
<sst xmlns="http://schemas.openxmlformats.org/spreadsheetml/2006/main" count="1676" uniqueCount="121">
  <si>
    <t>107 Ci/mmol</t>
  </si>
  <si>
    <t>8L</t>
  </si>
  <si>
    <t>8D</t>
  </si>
  <si>
    <t>7L</t>
  </si>
  <si>
    <t>7D</t>
  </si>
  <si>
    <t>6L</t>
  </si>
  <si>
    <t>6D</t>
  </si>
  <si>
    <t>5L</t>
  </si>
  <si>
    <t>5D</t>
  </si>
  <si>
    <t>4L</t>
  </si>
  <si>
    <t>4D</t>
  </si>
  <si>
    <t>3L</t>
  </si>
  <si>
    <t>3D</t>
  </si>
  <si>
    <t>2L</t>
  </si>
  <si>
    <t>2D</t>
  </si>
  <si>
    <t>1L</t>
  </si>
  <si>
    <t>1D</t>
  </si>
  <si>
    <t>DCM blank</t>
  </si>
  <si>
    <t>DCM</t>
  </si>
  <si>
    <t>250m blank</t>
  </si>
  <si>
    <t>Analyst</t>
  </si>
  <si>
    <t>Cast #</t>
  </si>
  <si>
    <t>Incubation Time (hr)</t>
    <phoneticPr fontId="3" type="noConversion"/>
  </si>
  <si>
    <t>Leu incorp (pmol per L* hr)</t>
    <phoneticPr fontId="3" type="noConversion"/>
  </si>
  <si>
    <t>Leu incorporation (mmol per L* hr)</t>
    <phoneticPr fontId="3" type="noConversion"/>
  </si>
  <si>
    <t>5:45</t>
    <phoneticPr fontId="3" type="noConversion"/>
  </si>
  <si>
    <t>6:55</t>
    <phoneticPr fontId="3" type="noConversion"/>
  </si>
  <si>
    <t xml:space="preserve">Start </t>
    <phoneticPr fontId="3" type="noConversion"/>
  </si>
  <si>
    <t>removed as outlier</t>
    <phoneticPr fontId="3"/>
  </si>
  <si>
    <t>I think light and dark may have been switched. I swapped them in the adjacent plot, and they make more sense this way.</t>
    <phoneticPr fontId="3"/>
  </si>
  <si>
    <t>This value seems low.</t>
    <phoneticPr fontId="3"/>
  </si>
  <si>
    <t>removed as outlier</t>
    <phoneticPr fontId="3" type="noConversion"/>
  </si>
  <si>
    <t>removed as outlier</t>
    <phoneticPr fontId="3" type="noConversion"/>
  </si>
  <si>
    <t>Sp. Act = 108 Ci/mmol</t>
    <phoneticPr fontId="3" type="noConversion"/>
  </si>
  <si>
    <t>seems low for 25m</t>
    <phoneticPr fontId="3" type="noConversion"/>
  </si>
  <si>
    <t>seems low for DCM</t>
    <phoneticPr fontId="3" type="noConversion"/>
  </si>
  <si>
    <t>Duration (h)</t>
    <phoneticPr fontId="3" type="noConversion"/>
  </si>
  <si>
    <t>sample volume(mL)</t>
  </si>
  <si>
    <t>DPM per uCi</t>
  </si>
  <si>
    <t>Duration</t>
    <phoneticPr fontId="3" type="noConversion"/>
  </si>
  <si>
    <t>DPM1</t>
  </si>
  <si>
    <t>Duration</t>
    <phoneticPr fontId="3" type="noConversion"/>
  </si>
  <si>
    <t>Duration</t>
    <phoneticPr fontId="3"/>
  </si>
  <si>
    <t xml:space="preserve">Stop </t>
    <phoneticPr fontId="3" type="noConversion"/>
  </si>
  <si>
    <t>Leu incorp * 1.5 Kg C/mol = Biomass Prod</t>
    <phoneticPr fontId="3" type="noConversion"/>
  </si>
  <si>
    <t>Biomass production  (kg C per L * hr)</t>
    <phoneticPr fontId="3" type="noConversion"/>
  </si>
  <si>
    <t>Biomass production  (ng C per L * hr)</t>
    <phoneticPr fontId="3" type="noConversion"/>
  </si>
  <si>
    <t>no time stopped listed</t>
    <phoneticPr fontId="3" type="noConversion"/>
  </si>
  <si>
    <t>Cast time</t>
    <phoneticPr fontId="3" type="noConversion"/>
  </si>
  <si>
    <t>% CV</t>
    <phoneticPr fontId="3" type="noConversion"/>
  </si>
  <si>
    <t>Avg pmol Leu per L*hr</t>
    <phoneticPr fontId="3" type="noConversion"/>
  </si>
  <si>
    <t>removed as outlier</t>
    <phoneticPr fontId="3" type="noConversion"/>
  </si>
  <si>
    <t>this seems high for 250m</t>
    <phoneticPr fontId="3" type="noConversion"/>
  </si>
  <si>
    <t>removed as outlier</t>
    <phoneticPr fontId="3" type="noConversion"/>
  </si>
  <si>
    <t>removed as outlier</t>
    <phoneticPr fontId="3" type="noConversion"/>
  </si>
  <si>
    <t>25 m biomass prod (ng C per L * h)</t>
    <phoneticPr fontId="3" type="noConversion"/>
  </si>
  <si>
    <t>Time</t>
    <phoneticPr fontId="3" type="noConversion"/>
  </si>
  <si>
    <t>Avg of blanks</t>
    <phoneticPr fontId="3" type="noConversion"/>
  </si>
  <si>
    <t>very high blank, substituted avg. blank value</t>
    <phoneticPr fontId="3" type="noConversion"/>
  </si>
  <si>
    <t>Hours</t>
    <phoneticPr fontId="3" type="noConversion"/>
  </si>
  <si>
    <t>DCM biomass prod (ng C per L * h)</t>
    <phoneticPr fontId="3" type="noConversion"/>
  </si>
  <si>
    <t>250 m biomass prod (ng C per L * h)</t>
    <phoneticPr fontId="3" type="noConversion"/>
  </si>
  <si>
    <t>Depth</t>
    <phoneticPr fontId="3" type="noConversion"/>
  </si>
  <si>
    <t>Dark</t>
    <phoneticPr fontId="3" type="noConversion"/>
  </si>
  <si>
    <t>Light</t>
    <phoneticPr fontId="3" type="noConversion"/>
  </si>
  <si>
    <t>time in</t>
    <phoneticPr fontId="3" type="noConversion"/>
  </si>
  <si>
    <t>time out</t>
    <phoneticPr fontId="3" type="noConversion"/>
  </si>
  <si>
    <t>incubation time</t>
    <phoneticPr fontId="3" type="noConversion"/>
  </si>
  <si>
    <t>removed as outlier</t>
    <phoneticPr fontId="3" type="noConversion"/>
  </si>
  <si>
    <t>Sample</t>
    <phoneticPr fontId="3" type="noConversion"/>
  </si>
  <si>
    <t>750K</t>
    <phoneticPr fontId="3" type="noConversion"/>
  </si>
  <si>
    <t>A</t>
    <phoneticPr fontId="3" type="noConversion"/>
  </si>
  <si>
    <t>B</t>
    <phoneticPr fontId="3" type="noConversion"/>
  </si>
  <si>
    <t>C</t>
    <phoneticPr fontId="3" type="noConversion"/>
  </si>
  <si>
    <t>1000K</t>
    <phoneticPr fontId="3" type="noConversion"/>
  </si>
  <si>
    <t>A</t>
    <phoneticPr fontId="3" type="noConversion"/>
  </si>
  <si>
    <t>2000K</t>
    <phoneticPr fontId="3" type="noConversion"/>
  </si>
  <si>
    <t>B</t>
    <phoneticPr fontId="3" type="noConversion"/>
  </si>
  <si>
    <t>3000K</t>
    <phoneticPr fontId="3" type="noConversion"/>
  </si>
  <si>
    <t>4000K</t>
    <phoneticPr fontId="3" type="noConversion"/>
  </si>
  <si>
    <t>ng C/L*h</t>
    <phoneticPr fontId="3" type="noConversion"/>
  </si>
  <si>
    <t>*samples sat in ice bath after being killed (from ~ 6:15 until 16:00)</t>
    <phoneticPr fontId="3" type="noConversion"/>
  </si>
  <si>
    <t>Sample minus blank</t>
    <phoneticPr fontId="3" type="noConversion"/>
  </si>
  <si>
    <t>Avg pmol per L*hr</t>
    <phoneticPr fontId="3" type="noConversion"/>
  </si>
  <si>
    <t>SD pmol per L* hr</t>
    <phoneticPr fontId="3" type="noConversion"/>
  </si>
  <si>
    <t>CV pmol per L* hr</t>
    <phoneticPr fontId="3" type="noConversion"/>
  </si>
  <si>
    <t>Sample #</t>
  </si>
  <si>
    <t>Date</t>
  </si>
  <si>
    <t>Station</t>
  </si>
  <si>
    <t>Depth</t>
  </si>
  <si>
    <t>Treatment</t>
  </si>
  <si>
    <t>Start</t>
  </si>
  <si>
    <t>Stop</t>
  </si>
  <si>
    <t>Notes</t>
  </si>
  <si>
    <t>DPM</t>
  </si>
  <si>
    <t>Leucine Stock</t>
  </si>
  <si>
    <t>Light</t>
  </si>
  <si>
    <t>Dark</t>
  </si>
  <si>
    <t xml:space="preserve"> 5m blank</t>
  </si>
  <si>
    <t>25m blank</t>
  </si>
  <si>
    <t>45m blank</t>
  </si>
  <si>
    <t>75m blank</t>
  </si>
  <si>
    <t>100m blank</t>
  </si>
  <si>
    <t>125m blank</t>
  </si>
  <si>
    <t>150m blank</t>
  </si>
  <si>
    <t>175m blank</t>
  </si>
  <si>
    <t>1 mCi/ml</t>
  </si>
  <si>
    <t xml:space="preserve"> 25m blank</t>
  </si>
  <si>
    <t>Time point</t>
  </si>
  <si>
    <t>t=0</t>
  </si>
  <si>
    <t>t=1</t>
  </si>
  <si>
    <t>t=2</t>
  </si>
  <si>
    <t>t=3</t>
  </si>
  <si>
    <t>t=4</t>
  </si>
  <si>
    <t>t=5</t>
  </si>
  <si>
    <t>t=6</t>
  </si>
  <si>
    <t>t=7</t>
  </si>
  <si>
    <t>t=8</t>
  </si>
  <si>
    <t>t=9</t>
  </si>
  <si>
    <t>t=10</t>
  </si>
  <si>
    <t>t=11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</si>
</sst>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"/>
    <numFmt numFmtId="165" formatCode="0.000"/>
  </numFmts>
  <fonts count="32" x14ac:knownFonts="1">
    <font>
      <sz val="10"/>
      <name val="Verdana"/>
    </font>
    <font>
      <sz val="10"/>
      <name val="Verdana"/>
    </font>
    <font>
      <b/>
      <sz val="14"/>
      <name val="Arial"/>
      <family val="2"/>
    </font>
    <font>
      <sz val="8"/>
      <name val="Verdana"/>
    </font>
    <font>
      <b/>
      <sz val="12"/>
      <name val="Arial"/>
      <family val="2"/>
    </font>
    <font>
      <sz val="14"/>
      <name val="Arial"/>
      <family val="2"/>
    </font>
    <font>
      <b/>
      <sz val="12"/>
      <name val="Verdana"/>
    </font>
    <font>
      <sz val="10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color indexed="10"/>
      <name val="Verdana"/>
    </font>
    <font>
      <sz val="10"/>
      <name val="Arial"/>
    </font>
    <font>
      <b/>
      <sz val="1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31"/>
      </patternFill>
    </fill>
    <fill>
      <patternFill patternType="solid">
        <fgColor indexed="41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6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29"/>
      </patternFill>
    </fill>
    <fill>
      <patternFill patternType="solid">
        <fgColor indexed="62"/>
      </patternFill>
    </fill>
    <fill>
      <patternFill patternType="solid">
        <fgColor indexed="19"/>
      </patternFill>
    </fill>
    <fill>
      <patternFill patternType="solid">
        <fgColor indexed="36"/>
      </patternFill>
    </fill>
    <fill>
      <patternFill patternType="solid">
        <fgColor indexed="54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1"/>
        <bgColor indexed="64"/>
      </patternFill>
    </fill>
  </fills>
  <borders count="35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ck">
        <color auto="1"/>
      </left>
      <right style="thick">
        <color auto="1"/>
      </right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ck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/>
      <bottom style="thick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58">
    <xf numFmtId="0" fontId="0" fillId="0" borderId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8" fillId="7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10" borderId="0" applyNumberFormat="0" applyBorder="0" applyAlignment="0" applyProtection="0"/>
    <xf numFmtId="0" fontId="8" fillId="9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5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13" borderId="0" applyNumberFormat="0" applyBorder="0" applyAlignment="0" applyProtection="0"/>
    <xf numFmtId="0" fontId="9" fillId="5" borderId="0" applyNumberFormat="0" applyBorder="0" applyAlignment="0" applyProtection="0"/>
    <xf numFmtId="0" fontId="9" fillId="15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9" borderId="6" applyNumberFormat="0" applyAlignment="0" applyProtection="0"/>
    <xf numFmtId="0" fontId="11" fillId="4" borderId="6" applyNumberFormat="0" applyAlignment="0" applyProtection="0"/>
    <xf numFmtId="0" fontId="12" fillId="20" borderId="7" applyNumberFormat="0" applyAlignment="0" applyProtection="0"/>
    <xf numFmtId="0" fontId="13" fillId="0" borderId="0" applyNumberFormat="0" applyFill="0" applyBorder="0" applyAlignment="0" applyProtection="0"/>
    <xf numFmtId="0" fontId="14" fillId="21" borderId="0" applyNumberFormat="0" applyBorder="0" applyAlignment="0" applyProtection="0"/>
    <xf numFmtId="0" fontId="15" fillId="0" borderId="8" applyNumberFormat="0" applyFill="0" applyAlignment="0" applyProtection="0"/>
    <xf numFmtId="0" fontId="26" fillId="0" borderId="9" applyNumberFormat="0" applyFill="0" applyAlignment="0" applyProtection="0"/>
    <xf numFmtId="0" fontId="16" fillId="0" borderId="10" applyNumberFormat="0" applyFill="0" applyAlignment="0" applyProtection="0"/>
    <xf numFmtId="0" fontId="27" fillId="0" borderId="10" applyNumberFormat="0" applyFill="0" applyAlignment="0" applyProtection="0"/>
    <xf numFmtId="0" fontId="17" fillId="0" borderId="11" applyNumberFormat="0" applyFill="0" applyAlignment="0" applyProtection="0"/>
    <xf numFmtId="0" fontId="28" fillId="0" borderId="12" applyNumberFormat="0" applyFill="0" applyAlignment="0" applyProtection="0"/>
    <xf numFmtId="0" fontId="1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8" fillId="5" borderId="6" applyNumberFormat="0" applyAlignment="0" applyProtection="0"/>
    <xf numFmtId="0" fontId="19" fillId="0" borderId="13" applyNumberFormat="0" applyFill="0" applyAlignment="0" applyProtection="0"/>
    <xf numFmtId="0" fontId="20" fillId="22" borderId="0" applyNumberFormat="0" applyBorder="0" applyAlignment="0" applyProtection="0"/>
    <xf numFmtId="0" fontId="8" fillId="0" borderId="0"/>
    <xf numFmtId="0" fontId="1" fillId="23" borderId="14" applyNumberFormat="0" applyFont="0" applyAlignment="0" applyProtection="0"/>
    <xf numFmtId="0" fontId="8" fillId="23" borderId="14" applyNumberFormat="0" applyFont="0" applyAlignment="0" applyProtection="0"/>
    <xf numFmtId="0" fontId="21" fillId="9" borderId="15" applyNumberFormat="0" applyAlignment="0" applyProtection="0"/>
    <xf numFmtId="0" fontId="21" fillId="4" borderId="15" applyNumberFormat="0" applyAlignment="0" applyProtection="0"/>
    <xf numFmtId="0" fontId="2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3" fillId="0" borderId="16" applyNumberFormat="0" applyFill="0" applyAlignment="0" applyProtection="0"/>
    <xf numFmtId="0" fontId="23" fillId="0" borderId="17" applyNumberFormat="0" applyFill="0" applyAlignment="0" applyProtection="0"/>
    <xf numFmtId="0" fontId="24" fillId="0" borderId="0" applyNumberFormat="0" applyFill="0" applyBorder="0" applyAlignment="0" applyProtection="0"/>
  </cellStyleXfs>
  <cellXfs count="144">
    <xf numFmtId="0" fontId="0" fillId="0" borderId="0" xfId="0"/>
    <xf numFmtId="0" fontId="4" fillId="0" borderId="0" xfId="0" applyFont="1"/>
    <xf numFmtId="0" fontId="4" fillId="0" borderId="0" xfId="0" applyNumberFormat="1" applyFont="1"/>
    <xf numFmtId="0" fontId="2" fillId="0" borderId="1" xfId="0" applyFont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5" fontId="2" fillId="0" borderId="1" xfId="0" applyNumberFormat="1" applyFont="1" applyBorder="1" applyAlignment="1">
      <alignment horizontal="center"/>
    </xf>
    <xf numFmtId="20" fontId="5" fillId="0" borderId="1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0" fontId="6" fillId="0" borderId="0" xfId="0" applyFont="1"/>
    <xf numFmtId="11" fontId="0" fillId="3" borderId="0" xfId="0" applyNumberFormat="1" applyFill="1"/>
    <xf numFmtId="11" fontId="0" fillId="0" borderId="0" xfId="0" applyNumberFormat="1"/>
    <xf numFmtId="0" fontId="2" fillId="0" borderId="4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0" fontId="0" fillId="0" borderId="3" xfId="0" applyBorder="1"/>
    <xf numFmtId="11" fontId="0" fillId="0" borderId="3" xfId="0" applyNumberFormat="1" applyBorder="1"/>
    <xf numFmtId="0" fontId="0" fillId="0" borderId="0" xfId="0" applyBorder="1"/>
    <xf numFmtId="11" fontId="0" fillId="0" borderId="0" xfId="0" applyNumberFormat="1" applyBorder="1"/>
    <xf numFmtId="2" fontId="0" fillId="0" borderId="0" xfId="0" applyNumberFormat="1"/>
    <xf numFmtId="2" fontId="0" fillId="0" borderId="3" xfId="0" applyNumberFormat="1" applyBorder="1"/>
    <xf numFmtId="0" fontId="0" fillId="2" borderId="0" xfId="0" applyFill="1"/>
    <xf numFmtId="0" fontId="0" fillId="0" borderId="0" xfId="0" applyFill="1" applyBorder="1"/>
    <xf numFmtId="0" fontId="0" fillId="0" borderId="3" xfId="0" applyFill="1" applyBorder="1"/>
    <xf numFmtId="0" fontId="8" fillId="0" borderId="0" xfId="0" applyFont="1"/>
    <xf numFmtId="20" fontId="5" fillId="0" borderId="1" xfId="0" applyNumberFormat="1" applyFont="1" applyBorder="1" applyAlignment="1">
      <alignment horizontal="center"/>
    </xf>
    <xf numFmtId="2" fontId="0" fillId="0" borderId="0" xfId="0" applyNumberFormat="1"/>
    <xf numFmtId="2" fontId="2" fillId="0" borderId="1" xfId="0" applyNumberFormat="1" applyFont="1" applyBorder="1" applyAlignment="1">
      <alignment horizontal="center"/>
    </xf>
    <xf numFmtId="2" fontId="0" fillId="0" borderId="3" xfId="0" applyNumberFormat="1" applyBorder="1"/>
    <xf numFmtId="0" fontId="2" fillId="0" borderId="18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 wrapText="1"/>
    </xf>
    <xf numFmtId="0" fontId="0" fillId="0" borderId="0" xfId="0" applyFill="1"/>
    <xf numFmtId="0" fontId="8" fillId="0" borderId="5" xfId="0" applyFont="1" applyBorder="1"/>
    <xf numFmtId="2" fontId="0" fillId="0" borderId="0" xfId="0" applyNumberFormat="1" applyFill="1" applyBorder="1"/>
    <xf numFmtId="0" fontId="8" fillId="0" borderId="0" xfId="48" applyFill="1"/>
    <xf numFmtId="0" fontId="8" fillId="0" borderId="0" xfId="48" applyFill="1" applyBorder="1"/>
    <xf numFmtId="0" fontId="8" fillId="0" borderId="3" xfId="48" applyFill="1" applyBorder="1"/>
    <xf numFmtId="0" fontId="8" fillId="0" borderId="5" xfId="48" applyFill="1" applyBorder="1"/>
    <xf numFmtId="0" fontId="8" fillId="24" borderId="3" xfId="48" applyFill="1" applyBorder="1"/>
    <xf numFmtId="0" fontId="8" fillId="24" borderId="0" xfId="48" applyFill="1"/>
    <xf numFmtId="0" fontId="8" fillId="24" borderId="5" xfId="48" applyFill="1" applyBorder="1"/>
    <xf numFmtId="2" fontId="5" fillId="0" borderId="1" xfId="0" applyNumberFormat="1" applyFont="1" applyBorder="1" applyAlignment="1">
      <alignment horizontal="center"/>
    </xf>
    <xf numFmtId="2" fontId="0" fillId="0" borderId="0" xfId="0" applyNumberFormat="1" applyFill="1"/>
    <xf numFmtId="0" fontId="0" fillId="0" borderId="5" xfId="0" applyBorder="1"/>
    <xf numFmtId="2" fontId="0" fillId="0" borderId="3" xfId="0" applyNumberFormat="1" applyFill="1" applyBorder="1"/>
    <xf numFmtId="18" fontId="5" fillId="0" borderId="1" xfId="0" applyNumberFormat="1" applyFont="1" applyBorder="1" applyAlignment="1">
      <alignment horizontal="center"/>
    </xf>
    <xf numFmtId="15" fontId="2" fillId="0" borderId="1" xfId="0" applyNumberFormat="1" applyFont="1" applyBorder="1" applyAlignment="1">
      <alignment horizontal="center"/>
    </xf>
    <xf numFmtId="0" fontId="0" fillId="0" borderId="0" xfId="0" applyNumberFormat="1"/>
    <xf numFmtId="0" fontId="2" fillId="0" borderId="4" xfId="0" applyNumberFormat="1" applyFont="1" applyBorder="1" applyAlignment="1">
      <alignment horizontal="center"/>
    </xf>
    <xf numFmtId="2" fontId="0" fillId="24" borderId="0" xfId="0" applyNumberFormat="1" applyFill="1"/>
    <xf numFmtId="0" fontId="0" fillId="24" borderId="0" xfId="0" applyFill="1" applyBorder="1"/>
    <xf numFmtId="0" fontId="0" fillId="24" borderId="0" xfId="0" applyFill="1"/>
    <xf numFmtId="11" fontId="0" fillId="24" borderId="0" xfId="0" applyNumberFormat="1" applyFill="1"/>
    <xf numFmtId="11" fontId="0" fillId="24" borderId="0" xfId="0" applyNumberFormat="1" applyFill="1" applyBorder="1"/>
    <xf numFmtId="2" fontId="0" fillId="24" borderId="3" xfId="0" applyNumberFormat="1" applyFill="1" applyBorder="1"/>
    <xf numFmtId="0" fontId="0" fillId="24" borderId="3" xfId="0" applyFill="1" applyBorder="1"/>
    <xf numFmtId="11" fontId="0" fillId="24" borderId="3" xfId="0" applyNumberFormat="1" applyFill="1" applyBorder="1"/>
    <xf numFmtId="0" fontId="24" fillId="0" borderId="5" xfId="48" applyFont="1" applyFill="1" applyBorder="1"/>
    <xf numFmtId="2" fontId="29" fillId="0" borderId="3" xfId="0" applyNumberFormat="1" applyFont="1" applyBorder="1"/>
    <xf numFmtId="0" fontId="29" fillId="0" borderId="3" xfId="0" applyFont="1" applyFill="1" applyBorder="1"/>
    <xf numFmtId="11" fontId="29" fillId="0" borderId="3" xfId="0" applyNumberFormat="1" applyFont="1" applyBorder="1"/>
    <xf numFmtId="0" fontId="8" fillId="24" borderId="0" xfId="48" applyFill="1" applyBorder="1"/>
    <xf numFmtId="2" fontId="29" fillId="0" borderId="0" xfId="0" applyNumberFormat="1" applyFont="1"/>
    <xf numFmtId="0" fontId="29" fillId="0" borderId="0" xfId="0" applyFont="1" applyFill="1" applyBorder="1"/>
    <xf numFmtId="11" fontId="29" fillId="0" borderId="0" xfId="0" applyNumberFormat="1" applyFont="1"/>
    <xf numFmtId="0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left"/>
    </xf>
    <xf numFmtId="20" fontId="0" fillId="0" borderId="0" xfId="0" applyNumberFormat="1" applyBorder="1"/>
    <xf numFmtId="2" fontId="8" fillId="24" borderId="0" xfId="48" applyNumberFormat="1" applyFill="1"/>
    <xf numFmtId="0" fontId="2" fillId="0" borderId="20" xfId="0" applyNumberFormat="1" applyFont="1" applyBorder="1" applyAlignment="1">
      <alignment horizontal="center"/>
    </xf>
    <xf numFmtId="49" fontId="0" fillId="0" borderId="0" xfId="0" applyNumberFormat="1" applyAlignment="1">
      <alignment wrapText="1"/>
    </xf>
    <xf numFmtId="49" fontId="0" fillId="0" borderId="0" xfId="0" applyNumberFormat="1"/>
    <xf numFmtId="15" fontId="0" fillId="0" borderId="0" xfId="0" applyNumberFormat="1"/>
    <xf numFmtId="0" fontId="24" fillId="0" borderId="0" xfId="48" applyFont="1" applyFill="1"/>
    <xf numFmtId="2" fontId="30" fillId="0" borderId="0" xfId="0" applyNumberFormat="1" applyFont="1" applyFill="1" applyBorder="1" applyProtection="1"/>
    <xf numFmtId="2" fontId="31" fillId="0" borderId="0" xfId="0" applyNumberFormat="1" applyFont="1" applyFill="1" applyBorder="1" applyProtection="1"/>
    <xf numFmtId="0" fontId="24" fillId="0" borderId="3" xfId="48" applyFont="1" applyFill="1" applyBorder="1"/>
    <xf numFmtId="165" fontId="0" fillId="0" borderId="0" xfId="0" applyNumberFormat="1"/>
    <xf numFmtId="20" fontId="5" fillId="0" borderId="1" xfId="0" applyNumberFormat="1" applyFont="1" applyBorder="1" applyAlignment="1">
      <alignment horizontal="center"/>
    </xf>
    <xf numFmtId="2" fontId="8" fillId="0" borderId="0" xfId="48" applyNumberFormat="1" applyFill="1"/>
    <xf numFmtId="11" fontId="0" fillId="0" borderId="0" xfId="0" applyNumberFormat="1" applyFill="1"/>
    <xf numFmtId="11" fontId="0" fillId="0" borderId="0" xfId="0" applyNumberFormat="1" applyFill="1" applyBorder="1"/>
    <xf numFmtId="11" fontId="0" fillId="0" borderId="3" xfId="0" applyNumberFormat="1" applyFill="1" applyBorder="1"/>
    <xf numFmtId="2" fontId="29" fillId="0" borderId="0" xfId="0" applyNumberFormat="1" applyFont="1" applyFill="1"/>
    <xf numFmtId="11" fontId="29" fillId="0" borderId="0" xfId="0" applyNumberFormat="1" applyFont="1" applyFill="1"/>
    <xf numFmtId="0" fontId="2" fillId="0" borderId="0" xfId="0" applyNumberFormat="1" applyFont="1" applyFill="1" applyBorder="1" applyAlignment="1">
      <alignment horizontal="left" wrapText="1"/>
    </xf>
    <xf numFmtId="20" fontId="2" fillId="0" borderId="28" xfId="0" applyNumberFormat="1" applyFont="1" applyBorder="1" applyAlignment="1">
      <alignment horizontal="center"/>
    </xf>
    <xf numFmtId="20" fontId="2" fillId="0" borderId="29" xfId="0" applyNumberFormat="1" applyFont="1" applyBorder="1" applyAlignment="1">
      <alignment horizontal="center"/>
    </xf>
    <xf numFmtId="20" fontId="2" fillId="0" borderId="32" xfId="0" applyNumberFormat="1" applyFont="1" applyBorder="1" applyAlignment="1">
      <alignment horizontal="center"/>
    </xf>
    <xf numFmtId="0" fontId="2" fillId="0" borderId="26" xfId="0" applyNumberFormat="1" applyFont="1" applyBorder="1" applyAlignment="1">
      <alignment horizontal="center"/>
    </xf>
    <xf numFmtId="0" fontId="2" fillId="24" borderId="26" xfId="0" applyNumberFormat="1" applyFont="1" applyFill="1" applyBorder="1" applyAlignment="1">
      <alignment horizontal="center"/>
    </xf>
    <xf numFmtId="0" fontId="2" fillId="0" borderId="26" xfId="0" applyNumberFormat="1" applyFont="1" applyFill="1" applyBorder="1" applyAlignment="1">
      <alignment horizontal="center"/>
    </xf>
    <xf numFmtId="0" fontId="2" fillId="24" borderId="20" xfId="0" applyNumberFormat="1" applyFont="1" applyFill="1" applyBorder="1" applyAlignment="1">
      <alignment horizontal="center"/>
    </xf>
    <xf numFmtId="20" fontId="2" fillId="24" borderId="29" xfId="0" applyNumberFormat="1" applyFont="1" applyFill="1" applyBorder="1" applyAlignment="1">
      <alignment horizontal="center"/>
    </xf>
    <xf numFmtId="20" fontId="2" fillId="0" borderId="28" xfId="0" applyNumberFormat="1" applyFont="1" applyFill="1" applyBorder="1" applyAlignment="1">
      <alignment horizontal="center"/>
    </xf>
    <xf numFmtId="20" fontId="2" fillId="24" borderId="28" xfId="0" applyNumberFormat="1" applyFont="1" applyFill="1" applyBorder="1" applyAlignment="1">
      <alignment horizontal="center"/>
    </xf>
    <xf numFmtId="0" fontId="0" fillId="0" borderId="34" xfId="0" applyNumberFormat="1" applyBorder="1"/>
    <xf numFmtId="0" fontId="2" fillId="0" borderId="5" xfId="0" applyFont="1" applyFill="1" applyBorder="1" applyAlignment="1">
      <alignment horizontal="center" wrapText="1"/>
    </xf>
    <xf numFmtId="0" fontId="0" fillId="0" borderId="24" xfId="0" applyFill="1" applyBorder="1"/>
    <xf numFmtId="0" fontId="2" fillId="0" borderId="25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24" borderId="31" xfId="0" applyFont="1" applyFill="1" applyBorder="1" applyAlignment="1">
      <alignment horizontal="center"/>
    </xf>
    <xf numFmtId="0" fontId="5" fillId="24" borderId="25" xfId="0" applyFont="1" applyFill="1" applyBorder="1" applyAlignment="1">
      <alignment horizontal="center"/>
    </xf>
    <xf numFmtId="0" fontId="5" fillId="24" borderId="30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0" fillId="0" borderId="33" xfId="0" applyBorder="1"/>
    <xf numFmtId="0" fontId="0" fillId="0" borderId="0" xfId="0" applyNumberFormat="1" applyBorder="1"/>
    <xf numFmtId="0" fontId="2" fillId="0" borderId="27" xfId="0" applyNumberFormat="1" applyFont="1" applyBorder="1" applyAlignment="1">
      <alignment horizontal="center"/>
    </xf>
    <xf numFmtId="0" fontId="0" fillId="0" borderId="3" xfId="0" applyNumberFormat="1" applyBorder="1"/>
    <xf numFmtId="0" fontId="29" fillId="0" borderId="0" xfId="0" applyFont="1"/>
    <xf numFmtId="0" fontId="29" fillId="0" borderId="5" xfId="0" applyFont="1" applyBorder="1"/>
    <xf numFmtId="2" fontId="29" fillId="0" borderId="3" xfId="0" applyNumberFormat="1" applyFont="1" applyFill="1" applyBorder="1"/>
    <xf numFmtId="0" fontId="5" fillId="24" borderId="1" xfId="0" applyFont="1" applyFill="1" applyBorder="1" applyAlignment="1">
      <alignment horizontal="center"/>
    </xf>
    <xf numFmtId="0" fontId="29" fillId="24" borderId="0" xfId="0" applyFont="1" applyFill="1"/>
    <xf numFmtId="2" fontId="29" fillId="24" borderId="0" xfId="0" applyNumberFormat="1" applyFont="1" applyFill="1"/>
    <xf numFmtId="0" fontId="29" fillId="24" borderId="0" xfId="0" applyFont="1" applyFill="1" applyBorder="1"/>
    <xf numFmtId="11" fontId="29" fillId="24" borderId="0" xfId="0" applyNumberFormat="1" applyFont="1" applyFill="1"/>
    <xf numFmtId="11" fontId="29" fillId="24" borderId="0" xfId="0" applyNumberFormat="1" applyFont="1" applyFill="1" applyBorder="1"/>
    <xf numFmtId="0" fontId="0" fillId="24" borderId="5" xfId="0" applyFill="1" applyBorder="1"/>
    <xf numFmtId="11" fontId="0" fillId="24" borderId="19" xfId="0" applyNumberFormat="1" applyFill="1" applyBorder="1"/>
    <xf numFmtId="0" fontId="29" fillId="24" borderId="5" xfId="0" applyFont="1" applyFill="1" applyBorder="1"/>
    <xf numFmtId="2" fontId="29" fillId="24" borderId="3" xfId="0" applyNumberFormat="1" applyFont="1" applyFill="1" applyBorder="1"/>
    <xf numFmtId="0" fontId="29" fillId="24" borderId="3" xfId="0" applyFont="1" applyFill="1" applyBorder="1"/>
    <xf numFmtId="11" fontId="29" fillId="24" borderId="3" xfId="0" applyNumberFormat="1" applyFont="1" applyFill="1" applyBorder="1"/>
    <xf numFmtId="2" fontId="29" fillId="0" borderId="0" xfId="0" applyNumberFormat="1" applyFont="1" applyFill="1" applyBorder="1"/>
    <xf numFmtId="0" fontId="0" fillId="0" borderId="0" xfId="0" applyFill="1" applyAlignment="1">
      <alignment wrapText="1"/>
    </xf>
    <xf numFmtId="164" fontId="0" fillId="0" borderId="0" xfId="0" applyNumberFormat="1" applyFill="1"/>
    <xf numFmtId="0" fontId="7" fillId="0" borderId="0" xfId="0" applyFont="1" applyFill="1"/>
    <xf numFmtId="0" fontId="7" fillId="0" borderId="5" xfId="0" applyFont="1" applyFill="1" applyBorder="1"/>
    <xf numFmtId="11" fontId="0" fillId="0" borderId="19" xfId="0" applyNumberFormat="1" applyFill="1" applyBorder="1"/>
    <xf numFmtId="0" fontId="0" fillId="0" borderId="19" xfId="0" applyFill="1" applyBorder="1"/>
    <xf numFmtId="0" fontId="0" fillId="0" borderId="23" xfId="0" applyFill="1" applyBorder="1"/>
    <xf numFmtId="11" fontId="0" fillId="0" borderId="21" xfId="0" applyNumberFormat="1" applyFill="1" applyBorder="1"/>
    <xf numFmtId="11" fontId="0" fillId="0" borderId="22" xfId="0" applyNumberFormat="1" applyFill="1" applyBorder="1"/>
    <xf numFmtId="0" fontId="0" fillId="0" borderId="21" xfId="0" applyFill="1" applyBorder="1"/>
    <xf numFmtId="2" fontId="0" fillId="0" borderId="0" xfId="0" applyNumberFormat="1" applyFill="1" applyAlignment="1">
      <alignment wrapText="1"/>
    </xf>
    <xf numFmtId="2" fontId="2" fillId="0" borderId="18" xfId="0" applyNumberFormat="1" applyFont="1" applyFill="1" applyBorder="1" applyAlignment="1">
      <alignment horizontal="center" wrapText="1"/>
    </xf>
    <xf numFmtId="2" fontId="0" fillId="0" borderId="0" xfId="0" applyNumberFormat="1" applyBorder="1"/>
  </cellXfs>
  <cellStyles count="58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1 2" xfId="8"/>
    <cellStyle name="40% - Accent2" xfId="9"/>
    <cellStyle name="40% - Accent3" xfId="10"/>
    <cellStyle name="40% - Accent4" xfId="11"/>
    <cellStyle name="40% - Accent4 2" xfId="12"/>
    <cellStyle name="40% - Accent5" xfId="13"/>
    <cellStyle name="40% - Accent6" xfId="14"/>
    <cellStyle name="40% - Accent6 2" xfId="15"/>
    <cellStyle name="60% - Accent1" xfId="16"/>
    <cellStyle name="60% - Accent1 2" xfId="17"/>
    <cellStyle name="60% - Accent2" xfId="18"/>
    <cellStyle name="60% - Accent3" xfId="19"/>
    <cellStyle name="60% - Accent4" xfId="20"/>
    <cellStyle name="60% - Accent5" xfId="21"/>
    <cellStyle name="60% - Accent6" xfId="22"/>
    <cellStyle name="Accent1" xfId="23"/>
    <cellStyle name="Accent1 2" xfId="24"/>
    <cellStyle name="Accent2" xfId="25"/>
    <cellStyle name="Accent3" xfId="26"/>
    <cellStyle name="Accent4" xfId="27"/>
    <cellStyle name="Accent4 2" xfId="28"/>
    <cellStyle name="Accent5" xfId="29"/>
    <cellStyle name="Accent6" xfId="30"/>
    <cellStyle name="Bad" xfId="31"/>
    <cellStyle name="Calculation" xfId="32"/>
    <cellStyle name="Calculation 2" xfId="33"/>
    <cellStyle name="Check Cell" xfId="34"/>
    <cellStyle name="Explanatory Text" xfId="35"/>
    <cellStyle name="Good" xfId="36"/>
    <cellStyle name="Heading 1" xfId="37"/>
    <cellStyle name="Heading 1 2" xfId="38"/>
    <cellStyle name="Heading 2" xfId="39"/>
    <cellStyle name="Heading 2 2" xfId="40"/>
    <cellStyle name="Heading 3" xfId="41"/>
    <cellStyle name="Heading 3 2" xfId="42"/>
    <cellStyle name="Heading 4" xfId="43"/>
    <cellStyle name="Heading 4 2" xfId="44"/>
    <cellStyle name="Input" xfId="45"/>
    <cellStyle name="Linked Cell" xfId="46"/>
    <cellStyle name="Neutral" xfId="47"/>
    <cellStyle name="Normal" xfId="0" builtinId="0"/>
    <cellStyle name="Normal 2" xfId="48"/>
    <cellStyle name="Note" xfId="49"/>
    <cellStyle name="Note 2" xfId="50"/>
    <cellStyle name="Output" xfId="51"/>
    <cellStyle name="Output 2" xfId="52"/>
    <cellStyle name="Title" xfId="53"/>
    <cellStyle name="Title 2" xfId="54"/>
    <cellStyle name="Total" xfId="55"/>
    <cellStyle name="Total 2" xfId="56"/>
    <cellStyle name="Warning Text" xfId="57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styles" Target="styles.xml"/><Relationship Id="rId12" Type="http://schemas.openxmlformats.org/officeDocument/2006/relationships/sharedStrings" Target="sharedStrings.xml"/><Relationship Id="rId13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externalLink" Target="externalLinks/externalLink1.xml"/><Relationship Id="rId10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138031701651"/>
          <c:y val="0.106170558532763"/>
          <c:w val="0.778218992208219"/>
          <c:h val="0.825704308460214"/>
        </c:manualLayout>
      </c:layout>
      <c:scatterChart>
        <c:scatterStyle val="lineMarker"/>
        <c:varyColors val="0"/>
        <c:ser>
          <c:idx val="0"/>
          <c:order val="0"/>
          <c:tx>
            <c:strRef>
              <c:f>'Array 1'!$Z$2</c:f>
              <c:strCache>
                <c:ptCount val="1"/>
                <c:pt idx="0">
                  <c:v>Light</c:v>
                </c:pt>
              </c:strCache>
            </c:strRef>
          </c:tx>
          <c:xVal>
            <c:numRef>
              <c:f>'Array 1'!$Z$3:$Z$10</c:f>
              <c:numCache>
                <c:formatCode>0.00E+00</c:formatCode>
                <c:ptCount val="8"/>
                <c:pt idx="0">
                  <c:v>25.83910898580552</c:v>
                </c:pt>
                <c:pt idx="1">
                  <c:v>25.0</c:v>
                </c:pt>
                <c:pt idx="2">
                  <c:v>13.21436217852791</c:v>
                </c:pt>
                <c:pt idx="3">
                  <c:v>13.48212714394126</c:v>
                </c:pt>
                <c:pt idx="4">
                  <c:v>12.41825999198153</c:v>
                </c:pt>
                <c:pt idx="5">
                  <c:v>5.007246888545881</c:v>
                </c:pt>
                <c:pt idx="6">
                  <c:v>2.420300106003727</c:v>
                </c:pt>
                <c:pt idx="7">
                  <c:v>0.955696271112471</c:v>
                </c:pt>
              </c:numCache>
            </c:numRef>
          </c:xVal>
          <c:yVal>
            <c:numRef>
              <c:f>'Array 1'!$Y$3:$Y$10</c:f>
              <c:numCache>
                <c:formatCode>General</c:formatCode>
                <c:ptCount val="8"/>
                <c:pt idx="0">
                  <c:v>5.0</c:v>
                </c:pt>
                <c:pt idx="1">
                  <c:v>25.0</c:v>
                </c:pt>
                <c:pt idx="2">
                  <c:v>45.0</c:v>
                </c:pt>
                <c:pt idx="3">
                  <c:v>75.0</c:v>
                </c:pt>
                <c:pt idx="4">
                  <c:v>100.0</c:v>
                </c:pt>
                <c:pt idx="5">
                  <c:v>125.0</c:v>
                </c:pt>
                <c:pt idx="6">
                  <c:v>150.0</c:v>
                </c:pt>
                <c:pt idx="7">
                  <c:v>175.0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'Array 1'!$AA$2</c:f>
              <c:strCache>
                <c:ptCount val="1"/>
                <c:pt idx="0">
                  <c:v>Dark</c:v>
                </c:pt>
              </c:strCache>
            </c:strRef>
          </c:tx>
          <c:xVal>
            <c:numRef>
              <c:f>'Array 1'!$AA$3:$AA$10</c:f>
              <c:numCache>
                <c:formatCode>0.00E+00</c:formatCode>
                <c:ptCount val="8"/>
                <c:pt idx="0">
                  <c:v>16.67419565889144</c:v>
                </c:pt>
                <c:pt idx="1">
                  <c:v>14.75439605338822</c:v>
                </c:pt>
                <c:pt idx="2">
                  <c:v>11.34589236492932</c:v>
                </c:pt>
                <c:pt idx="3">
                  <c:v>8.326355470812359</c:v>
                </c:pt>
                <c:pt idx="4">
                  <c:v>7.043344202732032</c:v>
                </c:pt>
                <c:pt idx="5">
                  <c:v>3.223641708150852</c:v>
                </c:pt>
                <c:pt idx="6">
                  <c:v>1.830217675682401</c:v>
                </c:pt>
                <c:pt idx="7">
                  <c:v>0.829777145566619</c:v>
                </c:pt>
              </c:numCache>
            </c:numRef>
          </c:xVal>
          <c:yVal>
            <c:numRef>
              <c:f>'Array 1'!$Y$3:$Y$10</c:f>
              <c:numCache>
                <c:formatCode>General</c:formatCode>
                <c:ptCount val="8"/>
                <c:pt idx="0">
                  <c:v>5.0</c:v>
                </c:pt>
                <c:pt idx="1">
                  <c:v>25.0</c:v>
                </c:pt>
                <c:pt idx="2">
                  <c:v>45.0</c:v>
                </c:pt>
                <c:pt idx="3">
                  <c:v>75.0</c:v>
                </c:pt>
                <c:pt idx="4">
                  <c:v>100.0</c:v>
                </c:pt>
                <c:pt idx="5">
                  <c:v>125.0</c:v>
                </c:pt>
                <c:pt idx="6">
                  <c:v>150.0</c:v>
                </c:pt>
                <c:pt idx="7">
                  <c:v>175.0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41429816"/>
        <c:axId val="2142133336"/>
      </c:scatterChart>
      <c:valAx>
        <c:axId val="2141429816"/>
        <c:scaling>
          <c:orientation val="minMax"/>
        </c:scaling>
        <c:delete val="0"/>
        <c:axPos val="t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BP (ng C/ L*h)</a:t>
                </a:r>
              </a:p>
            </c:rich>
          </c:tx>
          <c:layout/>
          <c:overlay val="0"/>
        </c:title>
        <c:numFmt formatCode="0.00E+00" sourceLinked="1"/>
        <c:majorTickMark val="out"/>
        <c:minorTickMark val="none"/>
        <c:tickLblPos val="nextTo"/>
        <c:crossAx val="2142133336"/>
        <c:crosses val="autoZero"/>
        <c:crossBetween val="midCat"/>
      </c:valAx>
      <c:valAx>
        <c:axId val="2142133336"/>
        <c:scaling>
          <c:orientation val="maxMin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Depth (m)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141429816"/>
        <c:crosses val="autoZero"/>
        <c:crossBetween val="midCat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138031701651"/>
          <c:y val="0.106170558532763"/>
          <c:w val="0.778218992208219"/>
          <c:h val="0.825704308460214"/>
        </c:manualLayout>
      </c:layout>
      <c:scatterChart>
        <c:scatterStyle val="lineMarker"/>
        <c:varyColors val="0"/>
        <c:ser>
          <c:idx val="0"/>
          <c:order val="0"/>
          <c:tx>
            <c:strRef>
              <c:f>'Array 2'!$Z$2</c:f>
              <c:strCache>
                <c:ptCount val="1"/>
                <c:pt idx="0">
                  <c:v>Light</c:v>
                </c:pt>
              </c:strCache>
            </c:strRef>
          </c:tx>
          <c:xVal>
            <c:numRef>
              <c:f>'Array 2'!$Z$3:$Z$10</c:f>
              <c:numCache>
                <c:formatCode>0.00E+00</c:formatCode>
                <c:ptCount val="8"/>
                <c:pt idx="0">
                  <c:v>19.86619647170106</c:v>
                </c:pt>
                <c:pt idx="1">
                  <c:v>23.53203738907103</c:v>
                </c:pt>
                <c:pt idx="2">
                  <c:v>23.49224224224224</c:v>
                </c:pt>
                <c:pt idx="3">
                  <c:v>18.50952634591778</c:v>
                </c:pt>
                <c:pt idx="4">
                  <c:v>17.68415969486306</c:v>
                </c:pt>
                <c:pt idx="5">
                  <c:v>4.04552105622442</c:v>
                </c:pt>
                <c:pt idx="6">
                  <c:v>1.732715131033173</c:v>
                </c:pt>
                <c:pt idx="7">
                  <c:v>0.961301515582861</c:v>
                </c:pt>
              </c:numCache>
            </c:numRef>
          </c:xVal>
          <c:yVal>
            <c:numRef>
              <c:f>'Array 2'!$Y$3:$Y$10</c:f>
              <c:numCache>
                <c:formatCode>General</c:formatCode>
                <c:ptCount val="8"/>
                <c:pt idx="0">
                  <c:v>5.0</c:v>
                </c:pt>
                <c:pt idx="1">
                  <c:v>25.0</c:v>
                </c:pt>
                <c:pt idx="2">
                  <c:v>45.0</c:v>
                </c:pt>
                <c:pt idx="3">
                  <c:v>75.0</c:v>
                </c:pt>
                <c:pt idx="4">
                  <c:v>100.0</c:v>
                </c:pt>
                <c:pt idx="5">
                  <c:v>125.0</c:v>
                </c:pt>
                <c:pt idx="6">
                  <c:v>150.0</c:v>
                </c:pt>
                <c:pt idx="7">
                  <c:v>175.0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'Array 2'!$AA$2</c:f>
              <c:strCache>
                <c:ptCount val="1"/>
                <c:pt idx="0">
                  <c:v>Dark</c:v>
                </c:pt>
              </c:strCache>
            </c:strRef>
          </c:tx>
          <c:xVal>
            <c:numRef>
              <c:f>'Array 2'!$AA$3:$AA$10</c:f>
              <c:numCache>
                <c:formatCode>0.00E+00</c:formatCode>
                <c:ptCount val="8"/>
                <c:pt idx="0">
                  <c:v>14.22351250332902</c:v>
                </c:pt>
                <c:pt idx="1">
                  <c:v>16.47586041699191</c:v>
                </c:pt>
                <c:pt idx="2">
                  <c:v>13.85014601757721</c:v>
                </c:pt>
                <c:pt idx="3">
                  <c:v>10.57718651373085</c:v>
                </c:pt>
                <c:pt idx="4">
                  <c:v>5.918954122318035</c:v>
                </c:pt>
                <c:pt idx="5">
                  <c:v>2.311657988263492</c:v>
                </c:pt>
                <c:pt idx="6">
                  <c:v>1.499683934699225</c:v>
                </c:pt>
                <c:pt idx="7">
                  <c:v>0.748741861127182</c:v>
                </c:pt>
              </c:numCache>
            </c:numRef>
          </c:xVal>
          <c:yVal>
            <c:numRef>
              <c:f>'Array 2'!$Y$3:$Y$10</c:f>
              <c:numCache>
                <c:formatCode>General</c:formatCode>
                <c:ptCount val="8"/>
                <c:pt idx="0">
                  <c:v>5.0</c:v>
                </c:pt>
                <c:pt idx="1">
                  <c:v>25.0</c:v>
                </c:pt>
                <c:pt idx="2">
                  <c:v>45.0</c:v>
                </c:pt>
                <c:pt idx="3">
                  <c:v>75.0</c:v>
                </c:pt>
                <c:pt idx="4">
                  <c:v>100.0</c:v>
                </c:pt>
                <c:pt idx="5">
                  <c:v>125.0</c:v>
                </c:pt>
                <c:pt idx="6">
                  <c:v>150.0</c:v>
                </c:pt>
                <c:pt idx="7">
                  <c:v>175.0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33096648"/>
        <c:axId val="-2133091208"/>
      </c:scatterChart>
      <c:valAx>
        <c:axId val="-2133096648"/>
        <c:scaling>
          <c:orientation val="minMax"/>
        </c:scaling>
        <c:delete val="0"/>
        <c:axPos val="t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BP (ng C/ L*h)</a:t>
                </a:r>
              </a:p>
            </c:rich>
          </c:tx>
          <c:layout/>
          <c:overlay val="0"/>
        </c:title>
        <c:numFmt formatCode="0.00E+00" sourceLinked="1"/>
        <c:majorTickMark val="out"/>
        <c:minorTickMark val="none"/>
        <c:tickLblPos val="nextTo"/>
        <c:crossAx val="-2133091208"/>
        <c:crosses val="autoZero"/>
        <c:crossBetween val="midCat"/>
      </c:valAx>
      <c:valAx>
        <c:axId val="-2133091208"/>
        <c:scaling>
          <c:orientation val="maxMin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Depth (m)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-2133096648"/>
        <c:crosses val="autoZero"/>
        <c:crossBetween val="midCat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138031701651"/>
          <c:y val="0.106170558532763"/>
          <c:w val="0.778218992208219"/>
          <c:h val="0.825704308460214"/>
        </c:manualLayout>
      </c:layout>
      <c:scatterChart>
        <c:scatterStyle val="lineMarker"/>
        <c:varyColors val="0"/>
        <c:ser>
          <c:idx val="0"/>
          <c:order val="0"/>
          <c:tx>
            <c:strRef>
              <c:f>'Array 3'!$Z$2</c:f>
              <c:strCache>
                <c:ptCount val="1"/>
                <c:pt idx="0">
                  <c:v>Light</c:v>
                </c:pt>
              </c:strCache>
            </c:strRef>
          </c:tx>
          <c:xVal>
            <c:numRef>
              <c:f>'Array 3'!$Z$3:$Z$10</c:f>
              <c:numCache>
                <c:formatCode>0.00E+00</c:formatCode>
                <c:ptCount val="8"/>
                <c:pt idx="0">
                  <c:v>32.2337575670909</c:v>
                </c:pt>
                <c:pt idx="1">
                  <c:v>32.78144811478143</c:v>
                </c:pt>
                <c:pt idx="2">
                  <c:v>25.41512941512941</c:v>
                </c:pt>
                <c:pt idx="3">
                  <c:v>21.64249964249964</c:v>
                </c:pt>
                <c:pt idx="4">
                  <c:v>19.28242528242528</c:v>
                </c:pt>
                <c:pt idx="5">
                  <c:v>7.551122551122548</c:v>
                </c:pt>
                <c:pt idx="6">
                  <c:v>2.321178321178321</c:v>
                </c:pt>
                <c:pt idx="7">
                  <c:v>1.04723771390438</c:v>
                </c:pt>
              </c:numCache>
            </c:numRef>
          </c:xVal>
          <c:yVal>
            <c:numRef>
              <c:f>'Array 3'!$Y$3:$Y$10</c:f>
              <c:numCache>
                <c:formatCode>General</c:formatCode>
                <c:ptCount val="8"/>
                <c:pt idx="0">
                  <c:v>5.0</c:v>
                </c:pt>
                <c:pt idx="1">
                  <c:v>25.0</c:v>
                </c:pt>
                <c:pt idx="2">
                  <c:v>45.0</c:v>
                </c:pt>
                <c:pt idx="3">
                  <c:v>75.0</c:v>
                </c:pt>
                <c:pt idx="4">
                  <c:v>100.0</c:v>
                </c:pt>
                <c:pt idx="5">
                  <c:v>125.0</c:v>
                </c:pt>
                <c:pt idx="6">
                  <c:v>150.0</c:v>
                </c:pt>
                <c:pt idx="7">
                  <c:v>175.0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'Array 3'!$AA$2</c:f>
              <c:strCache>
                <c:ptCount val="1"/>
                <c:pt idx="0">
                  <c:v>Dark</c:v>
                </c:pt>
              </c:strCache>
            </c:strRef>
          </c:tx>
          <c:xVal>
            <c:numRef>
              <c:f>'Array 3'!$AA$3:$AA$10</c:f>
              <c:numCache>
                <c:formatCode>0.00E+00</c:formatCode>
                <c:ptCount val="8"/>
                <c:pt idx="0">
                  <c:v>20.51565851565851</c:v>
                </c:pt>
                <c:pt idx="1">
                  <c:v>19.55393488726822</c:v>
                </c:pt>
                <c:pt idx="2">
                  <c:v>16.94484961151628</c:v>
                </c:pt>
                <c:pt idx="3">
                  <c:v>14.42404309070975</c:v>
                </c:pt>
                <c:pt idx="4">
                  <c:v>7.941369941369938</c:v>
                </c:pt>
                <c:pt idx="5">
                  <c:v>3.841651174984507</c:v>
                </c:pt>
                <c:pt idx="6">
                  <c:v>1.581724581724582</c:v>
                </c:pt>
                <c:pt idx="7">
                  <c:v>1.000286000286</c:v>
                </c:pt>
              </c:numCache>
            </c:numRef>
          </c:xVal>
          <c:yVal>
            <c:numRef>
              <c:f>'Array 3'!$Y$3:$Y$10</c:f>
              <c:numCache>
                <c:formatCode>General</c:formatCode>
                <c:ptCount val="8"/>
                <c:pt idx="0">
                  <c:v>5.0</c:v>
                </c:pt>
                <c:pt idx="1">
                  <c:v>25.0</c:v>
                </c:pt>
                <c:pt idx="2">
                  <c:v>45.0</c:v>
                </c:pt>
                <c:pt idx="3">
                  <c:v>75.0</c:v>
                </c:pt>
                <c:pt idx="4">
                  <c:v>100.0</c:v>
                </c:pt>
                <c:pt idx="5">
                  <c:v>125.0</c:v>
                </c:pt>
                <c:pt idx="6">
                  <c:v>150.0</c:v>
                </c:pt>
                <c:pt idx="7">
                  <c:v>175.0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33037096"/>
        <c:axId val="-2133031640"/>
      </c:scatterChart>
      <c:valAx>
        <c:axId val="-2133037096"/>
        <c:scaling>
          <c:orientation val="minMax"/>
        </c:scaling>
        <c:delete val="0"/>
        <c:axPos val="t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BP (ng C/ L*h)</a:t>
                </a:r>
              </a:p>
            </c:rich>
          </c:tx>
          <c:layout/>
          <c:overlay val="0"/>
        </c:title>
        <c:numFmt formatCode="0.00E+00" sourceLinked="1"/>
        <c:majorTickMark val="out"/>
        <c:minorTickMark val="none"/>
        <c:tickLblPos val="nextTo"/>
        <c:crossAx val="-2133031640"/>
        <c:crosses val="autoZero"/>
        <c:crossBetween val="midCat"/>
      </c:valAx>
      <c:valAx>
        <c:axId val="-2133031640"/>
        <c:scaling>
          <c:orientation val="maxMin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Depth (m)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-2133037096"/>
        <c:crosses val="autoZero"/>
        <c:crossBetween val="midCat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138031701651"/>
          <c:y val="0.106170558532763"/>
          <c:w val="0.778218992208219"/>
          <c:h val="0.825704308460214"/>
        </c:manualLayout>
      </c:layout>
      <c:scatterChart>
        <c:scatterStyle val="lineMarker"/>
        <c:varyColors val="0"/>
        <c:ser>
          <c:idx val="0"/>
          <c:order val="0"/>
          <c:tx>
            <c:strRef>
              <c:f>'Array 4'!$Z$2</c:f>
              <c:strCache>
                <c:ptCount val="1"/>
                <c:pt idx="0">
                  <c:v>Light</c:v>
                </c:pt>
              </c:strCache>
            </c:strRef>
          </c:tx>
          <c:xVal>
            <c:numRef>
              <c:f>'Array 4'!$Z$3:$Z$10</c:f>
              <c:numCache>
                <c:formatCode>0.00E+00</c:formatCode>
                <c:ptCount val="8"/>
                <c:pt idx="0">
                  <c:v>32.63348120006566</c:v>
                </c:pt>
                <c:pt idx="1">
                  <c:v>32.24545959852166</c:v>
                </c:pt>
                <c:pt idx="2">
                  <c:v>25.86906676507992</c:v>
                </c:pt>
                <c:pt idx="3">
                  <c:v>18.342942202375</c:v>
                </c:pt>
                <c:pt idx="4">
                  <c:v>16.95694872842427</c:v>
                </c:pt>
                <c:pt idx="5">
                  <c:v>9.17779678568828</c:v>
                </c:pt>
                <c:pt idx="6">
                  <c:v>4.656218075864603</c:v>
                </c:pt>
                <c:pt idx="7">
                  <c:v>1.85203699383724</c:v>
                </c:pt>
              </c:numCache>
            </c:numRef>
          </c:xVal>
          <c:yVal>
            <c:numRef>
              <c:f>'Array 4'!$Y$3:$Y$10</c:f>
              <c:numCache>
                <c:formatCode>General</c:formatCode>
                <c:ptCount val="8"/>
                <c:pt idx="0">
                  <c:v>5.0</c:v>
                </c:pt>
                <c:pt idx="1">
                  <c:v>25.0</c:v>
                </c:pt>
                <c:pt idx="2">
                  <c:v>45.0</c:v>
                </c:pt>
                <c:pt idx="3">
                  <c:v>75.0</c:v>
                </c:pt>
                <c:pt idx="4">
                  <c:v>100.0</c:v>
                </c:pt>
                <c:pt idx="5">
                  <c:v>125.0</c:v>
                </c:pt>
                <c:pt idx="6">
                  <c:v>150.0</c:v>
                </c:pt>
                <c:pt idx="7">
                  <c:v>175.0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'Array 4'!$AA$2</c:f>
              <c:strCache>
                <c:ptCount val="1"/>
                <c:pt idx="0">
                  <c:v>Dark</c:v>
                </c:pt>
              </c:strCache>
            </c:strRef>
          </c:tx>
          <c:xVal>
            <c:numRef>
              <c:f>'Array 4'!$AA$3:$AA$10</c:f>
              <c:numCache>
                <c:formatCode>0.00E+00</c:formatCode>
                <c:ptCount val="8"/>
                <c:pt idx="0">
                  <c:v>19.51972523283662</c:v>
                </c:pt>
                <c:pt idx="1">
                  <c:v>18.64122651216774</c:v>
                </c:pt>
                <c:pt idx="2">
                  <c:v>16.6180360385046</c:v>
                </c:pt>
                <c:pt idx="3">
                  <c:v>11.59441397830218</c:v>
                </c:pt>
                <c:pt idx="4">
                  <c:v>9.85860500862556</c:v>
                </c:pt>
                <c:pt idx="5">
                  <c:v>3.486532154842882</c:v>
                </c:pt>
                <c:pt idx="6">
                  <c:v>2.909609157040312</c:v>
                </c:pt>
                <c:pt idx="7">
                  <c:v>1.289513928231561</c:v>
                </c:pt>
              </c:numCache>
            </c:numRef>
          </c:xVal>
          <c:yVal>
            <c:numRef>
              <c:f>'Array 4'!$Y$3:$Y$10</c:f>
              <c:numCache>
                <c:formatCode>General</c:formatCode>
                <c:ptCount val="8"/>
                <c:pt idx="0">
                  <c:v>5.0</c:v>
                </c:pt>
                <c:pt idx="1">
                  <c:v>25.0</c:v>
                </c:pt>
                <c:pt idx="2">
                  <c:v>45.0</c:v>
                </c:pt>
                <c:pt idx="3">
                  <c:v>75.0</c:v>
                </c:pt>
                <c:pt idx="4">
                  <c:v>100.0</c:v>
                </c:pt>
                <c:pt idx="5">
                  <c:v>125.0</c:v>
                </c:pt>
                <c:pt idx="6">
                  <c:v>150.0</c:v>
                </c:pt>
                <c:pt idx="7">
                  <c:v>175.0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32976648"/>
        <c:axId val="-2132971208"/>
      </c:scatterChart>
      <c:valAx>
        <c:axId val="-2132976648"/>
        <c:scaling>
          <c:orientation val="minMax"/>
        </c:scaling>
        <c:delete val="0"/>
        <c:axPos val="t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BP (ng C/ L*h)</a:t>
                </a:r>
              </a:p>
            </c:rich>
          </c:tx>
          <c:layout/>
          <c:overlay val="0"/>
        </c:title>
        <c:numFmt formatCode="0.00E+00" sourceLinked="1"/>
        <c:majorTickMark val="out"/>
        <c:minorTickMark val="none"/>
        <c:tickLblPos val="nextTo"/>
        <c:crossAx val="-2132971208"/>
        <c:crosses val="autoZero"/>
        <c:crossBetween val="midCat"/>
      </c:valAx>
      <c:valAx>
        <c:axId val="-2132971208"/>
        <c:scaling>
          <c:orientation val="maxMin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Depth (m)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-2132976648"/>
        <c:crosses val="autoZero"/>
        <c:crossBetween val="midCat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138031701651"/>
          <c:y val="0.106170558532763"/>
          <c:w val="0.778218992208219"/>
          <c:h val="0.825704308460214"/>
        </c:manualLayout>
      </c:layout>
      <c:scatterChart>
        <c:scatterStyle val="lineMarker"/>
        <c:varyColors val="0"/>
        <c:ser>
          <c:idx val="0"/>
          <c:order val="0"/>
          <c:tx>
            <c:strRef>
              <c:f>'Array 5'!$AA$2</c:f>
              <c:strCache>
                <c:ptCount val="1"/>
                <c:pt idx="0">
                  <c:v>Light</c:v>
                </c:pt>
              </c:strCache>
            </c:strRef>
          </c:tx>
          <c:xVal>
            <c:numRef>
              <c:f>'Array 5'!$AA$3:$AA$10</c:f>
              <c:numCache>
                <c:formatCode>0.00E+00</c:formatCode>
                <c:ptCount val="8"/>
                <c:pt idx="0">
                  <c:v>19.86347819681152</c:v>
                </c:pt>
                <c:pt idx="1">
                  <c:v>24.47360780694113</c:v>
                </c:pt>
                <c:pt idx="2">
                  <c:v>24.05944905944905</c:v>
                </c:pt>
                <c:pt idx="3">
                  <c:v>18.86865220198553</c:v>
                </c:pt>
                <c:pt idx="4">
                  <c:v>14.30218096884763</c:v>
                </c:pt>
                <c:pt idx="5">
                  <c:v>9.798976465643129</c:v>
                </c:pt>
                <c:pt idx="6">
                  <c:v>3.367436700770033</c:v>
                </c:pt>
                <c:pt idx="7">
                  <c:v>1.697151697151696</c:v>
                </c:pt>
              </c:numCache>
            </c:numRef>
          </c:xVal>
          <c:yVal>
            <c:numRef>
              <c:f>'Array 5'!$Z$3:$Z$10</c:f>
              <c:numCache>
                <c:formatCode>General</c:formatCode>
                <c:ptCount val="8"/>
                <c:pt idx="0">
                  <c:v>5.0</c:v>
                </c:pt>
                <c:pt idx="1">
                  <c:v>25.0</c:v>
                </c:pt>
                <c:pt idx="2">
                  <c:v>45.0</c:v>
                </c:pt>
                <c:pt idx="3">
                  <c:v>75.0</c:v>
                </c:pt>
                <c:pt idx="4">
                  <c:v>100.0</c:v>
                </c:pt>
                <c:pt idx="5">
                  <c:v>125.0</c:v>
                </c:pt>
                <c:pt idx="6">
                  <c:v>150.0</c:v>
                </c:pt>
                <c:pt idx="7">
                  <c:v>175.0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'Array 5'!$AB$2</c:f>
              <c:strCache>
                <c:ptCount val="1"/>
                <c:pt idx="0">
                  <c:v>Dark</c:v>
                </c:pt>
              </c:strCache>
            </c:strRef>
          </c:tx>
          <c:xVal>
            <c:numRef>
              <c:f>'Array 5'!$AB$3:$AB$10</c:f>
              <c:numCache>
                <c:formatCode>0.00E+00</c:formatCode>
                <c:ptCount val="8"/>
                <c:pt idx="0">
                  <c:v>14.51440618107284</c:v>
                </c:pt>
                <c:pt idx="1">
                  <c:v>11.37652804319471</c:v>
                </c:pt>
                <c:pt idx="2">
                  <c:v>13.84750551417217</c:v>
                </c:pt>
                <c:pt idx="3">
                  <c:v>8.858750525417187</c:v>
                </c:pt>
                <c:pt idx="4">
                  <c:v>6.496973163639826</c:v>
                </c:pt>
                <c:pt idx="5">
                  <c:v>4.396387729721061</c:v>
                </c:pt>
                <c:pt idx="6">
                  <c:v>2.122252122252121</c:v>
                </c:pt>
                <c:pt idx="7">
                  <c:v>2.299918966585633</c:v>
                </c:pt>
              </c:numCache>
            </c:numRef>
          </c:xVal>
          <c:yVal>
            <c:numRef>
              <c:f>'Array 5'!$Z$3:$Z$10</c:f>
              <c:numCache>
                <c:formatCode>General</c:formatCode>
                <c:ptCount val="8"/>
                <c:pt idx="0">
                  <c:v>5.0</c:v>
                </c:pt>
                <c:pt idx="1">
                  <c:v>25.0</c:v>
                </c:pt>
                <c:pt idx="2">
                  <c:v>45.0</c:v>
                </c:pt>
                <c:pt idx="3">
                  <c:v>75.0</c:v>
                </c:pt>
                <c:pt idx="4">
                  <c:v>100.0</c:v>
                </c:pt>
                <c:pt idx="5">
                  <c:v>125.0</c:v>
                </c:pt>
                <c:pt idx="6">
                  <c:v>150.0</c:v>
                </c:pt>
                <c:pt idx="7">
                  <c:v>175.0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33413848"/>
        <c:axId val="-2133408408"/>
      </c:scatterChart>
      <c:valAx>
        <c:axId val="-2133413848"/>
        <c:scaling>
          <c:orientation val="minMax"/>
        </c:scaling>
        <c:delete val="0"/>
        <c:axPos val="t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BP (ng C/ L*h)</a:t>
                </a:r>
              </a:p>
            </c:rich>
          </c:tx>
          <c:layout/>
          <c:overlay val="0"/>
        </c:title>
        <c:numFmt formatCode="0.00E+00" sourceLinked="1"/>
        <c:majorTickMark val="out"/>
        <c:minorTickMark val="none"/>
        <c:tickLblPos val="nextTo"/>
        <c:crossAx val="-2133408408"/>
        <c:crosses val="autoZero"/>
        <c:crossBetween val="midCat"/>
      </c:valAx>
      <c:valAx>
        <c:axId val="-2133408408"/>
        <c:scaling>
          <c:orientation val="maxMin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Depth (m)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-2133413848"/>
        <c:crosses val="autoZero"/>
        <c:crossBetween val="midCat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6138031701651"/>
          <c:y val="0.106170558532763"/>
          <c:w val="0.778218992208219"/>
          <c:h val="0.825704308460214"/>
        </c:manualLayout>
      </c:layout>
      <c:scatterChart>
        <c:scatterStyle val="lineMarker"/>
        <c:varyColors val="0"/>
        <c:ser>
          <c:idx val="1"/>
          <c:order val="0"/>
          <c:tx>
            <c:strRef>
              <c:f>'Deep Water'!$N$2</c:f>
              <c:strCache>
                <c:ptCount val="1"/>
                <c:pt idx="0">
                  <c:v>ng C/L*h</c:v>
                </c:pt>
              </c:strCache>
            </c:strRef>
          </c:tx>
          <c:xVal>
            <c:numRef>
              <c:f>'Deep Water'!$N$3:$N$7</c:f>
              <c:numCache>
                <c:formatCode>0.000</c:formatCode>
                <c:ptCount val="5"/>
                <c:pt idx="0">
                  <c:v>0.0282135417270552</c:v>
                </c:pt>
                <c:pt idx="1">
                  <c:v>0.0085027112054139</c:v>
                </c:pt>
                <c:pt idx="2">
                  <c:v>0.0132371753993376</c:v>
                </c:pt>
                <c:pt idx="3">
                  <c:v>0.0389063452126515</c:v>
                </c:pt>
                <c:pt idx="4">
                  <c:v>0.0228993472236715</c:v>
                </c:pt>
              </c:numCache>
            </c:numRef>
          </c:xVal>
          <c:yVal>
            <c:numRef>
              <c:f>'Deep Water'!$M$3:$M$7</c:f>
              <c:numCache>
                <c:formatCode>General</c:formatCode>
                <c:ptCount val="5"/>
                <c:pt idx="0">
                  <c:v>750.0</c:v>
                </c:pt>
                <c:pt idx="1">
                  <c:v>1000.0</c:v>
                </c:pt>
                <c:pt idx="2">
                  <c:v>2000.0</c:v>
                </c:pt>
                <c:pt idx="3">
                  <c:v>3000.0</c:v>
                </c:pt>
                <c:pt idx="4">
                  <c:v>4000.0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33336376"/>
        <c:axId val="-2133330888"/>
      </c:scatterChart>
      <c:valAx>
        <c:axId val="-2133336376"/>
        <c:scaling>
          <c:orientation val="minMax"/>
        </c:scaling>
        <c:delete val="0"/>
        <c:axPos val="t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BP (ng C/ L*h)</a:t>
                </a:r>
              </a:p>
            </c:rich>
          </c:tx>
          <c:layout/>
          <c:overlay val="0"/>
        </c:title>
        <c:numFmt formatCode="0.000" sourceLinked="1"/>
        <c:majorTickMark val="out"/>
        <c:minorTickMark val="none"/>
        <c:tickLblPos val="nextTo"/>
        <c:crossAx val="-2133330888"/>
        <c:crosses val="autoZero"/>
        <c:crossBetween val="midCat"/>
      </c:valAx>
      <c:valAx>
        <c:axId val="-2133330888"/>
        <c:scaling>
          <c:orientation val="maxMin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Depth (m)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-2133336376"/>
        <c:crosses val="autoZero"/>
        <c:crossBetween val="midCat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Bacterial biomass production</a:t>
            </a:r>
          </a:p>
          <a:p>
            <a:pPr>
              <a:defRPr/>
            </a:pPr>
            <a:r>
              <a:rPr lang="en-US"/>
              <a:t>25 m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'Diel plotted data'!$C$1</c:f>
              <c:strCache>
                <c:ptCount val="1"/>
                <c:pt idx="0">
                  <c:v>25 m biomass prod (ng C per L * h)</c:v>
                </c:pt>
              </c:strCache>
            </c:strRef>
          </c:tx>
          <c:trendline>
            <c:trendlineType val="linear"/>
            <c:dispRSqr val="1"/>
            <c:dispEq val="1"/>
            <c:trendlineLbl>
              <c:layout>
                <c:manualLayout>
                  <c:x val="0.0769140900070418"/>
                  <c:y val="-0.328335738137445"/>
                </c:manualLayout>
              </c:layout>
              <c:numFmt formatCode="General" sourceLinked="0"/>
            </c:trendlineLbl>
          </c:trendline>
          <c:xVal>
            <c:numRef>
              <c:f>'Diel plotted data'!$A$2:$A$13</c:f>
              <c:numCache>
                <c:formatCode>General</c:formatCode>
                <c:ptCount val="12"/>
                <c:pt idx="0">
                  <c:v>0.0</c:v>
                </c:pt>
                <c:pt idx="1">
                  <c:v>3.0</c:v>
                </c:pt>
                <c:pt idx="2">
                  <c:v>6.0</c:v>
                </c:pt>
                <c:pt idx="3">
                  <c:v>9.0</c:v>
                </c:pt>
                <c:pt idx="4">
                  <c:v>12.0</c:v>
                </c:pt>
                <c:pt idx="5">
                  <c:v>15.0</c:v>
                </c:pt>
                <c:pt idx="6">
                  <c:v>18.0</c:v>
                </c:pt>
                <c:pt idx="7">
                  <c:v>21.0</c:v>
                </c:pt>
                <c:pt idx="8">
                  <c:v>24.0</c:v>
                </c:pt>
                <c:pt idx="9">
                  <c:v>27.0</c:v>
                </c:pt>
                <c:pt idx="10">
                  <c:v>30.0</c:v>
                </c:pt>
                <c:pt idx="11">
                  <c:v>33.0</c:v>
                </c:pt>
              </c:numCache>
            </c:numRef>
          </c:xVal>
          <c:yVal>
            <c:numRef>
              <c:f>'Diel plotted data'!$C$2:$C$13</c:f>
              <c:numCache>
                <c:formatCode>0.00E+00</c:formatCode>
                <c:ptCount val="12"/>
                <c:pt idx="0">
                  <c:v>26.86138519471851</c:v>
                </c:pt>
                <c:pt idx="1">
                  <c:v>21.17630450963786</c:v>
                </c:pt>
                <c:pt idx="2">
                  <c:v>26.93109776443112</c:v>
                </c:pt>
                <c:pt idx="3">
                  <c:v>29.11214786214789</c:v>
                </c:pt>
                <c:pt idx="4">
                  <c:v>26.86019352686014</c:v>
                </c:pt>
                <c:pt idx="5">
                  <c:v>5.552774997219446</c:v>
                </c:pt>
                <c:pt idx="6">
                  <c:v>26.60299188076968</c:v>
                </c:pt>
                <c:pt idx="7">
                  <c:v>31.96112779446112</c:v>
                </c:pt>
                <c:pt idx="8">
                  <c:v>13.97925703481258</c:v>
                </c:pt>
                <c:pt idx="9">
                  <c:v>25.39901012123233</c:v>
                </c:pt>
                <c:pt idx="10">
                  <c:v>18.39756423089758</c:v>
                </c:pt>
                <c:pt idx="11">
                  <c:v>26.1859081303526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33282776"/>
        <c:axId val="-2133277672"/>
      </c:scatterChart>
      <c:valAx>
        <c:axId val="-2133282776"/>
        <c:scaling>
          <c:orientation val="minMax"/>
          <c:max val="36.0"/>
          <c:min val="0.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hours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-2133277672"/>
        <c:crosses val="autoZero"/>
        <c:crossBetween val="midCat"/>
        <c:majorUnit val="3.0"/>
      </c:valAx>
      <c:valAx>
        <c:axId val="-213327767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ng C/L * h</a:t>
                </a:r>
              </a:p>
            </c:rich>
          </c:tx>
          <c:layout/>
          <c:overlay val="0"/>
        </c:title>
        <c:numFmt formatCode="0.00E+00" sourceLinked="1"/>
        <c:majorTickMark val="out"/>
        <c:minorTickMark val="none"/>
        <c:tickLblPos val="nextTo"/>
        <c:crossAx val="-213328277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Bacterial biomass production</a:t>
            </a:r>
          </a:p>
          <a:p>
            <a:pPr>
              <a:defRPr/>
            </a:pPr>
            <a:r>
              <a:rPr lang="en-US"/>
              <a:t>DCM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'Diel plotted data'!$G$1</c:f>
              <c:strCache>
                <c:ptCount val="1"/>
                <c:pt idx="0">
                  <c:v>DCM biomass prod (ng C per L * h)</c:v>
                </c:pt>
              </c:strCache>
            </c:strRef>
          </c:tx>
          <c:trendline>
            <c:trendlineType val="linear"/>
            <c:dispRSqr val="1"/>
            <c:dispEq val="1"/>
            <c:trendlineLbl>
              <c:layout>
                <c:manualLayout>
                  <c:x val="0.0859980154919659"/>
                  <c:y val="-0.275875417405285"/>
                </c:manualLayout>
              </c:layout>
              <c:numFmt formatCode="General" sourceLinked="0"/>
            </c:trendlineLbl>
          </c:trendline>
          <c:xVal>
            <c:numRef>
              <c:f>'Diel plotted data'!$E$2:$E$13</c:f>
              <c:numCache>
                <c:formatCode>General</c:formatCode>
                <c:ptCount val="12"/>
                <c:pt idx="0">
                  <c:v>0.0</c:v>
                </c:pt>
                <c:pt idx="1">
                  <c:v>3.0</c:v>
                </c:pt>
                <c:pt idx="2">
                  <c:v>6.0</c:v>
                </c:pt>
                <c:pt idx="3">
                  <c:v>9.0</c:v>
                </c:pt>
                <c:pt idx="4">
                  <c:v>12.0</c:v>
                </c:pt>
                <c:pt idx="5">
                  <c:v>15.0</c:v>
                </c:pt>
                <c:pt idx="6">
                  <c:v>18.0</c:v>
                </c:pt>
                <c:pt idx="7">
                  <c:v>21.0</c:v>
                </c:pt>
                <c:pt idx="8">
                  <c:v>24.0</c:v>
                </c:pt>
                <c:pt idx="9">
                  <c:v>27.0</c:v>
                </c:pt>
                <c:pt idx="10">
                  <c:v>30.0</c:v>
                </c:pt>
                <c:pt idx="11">
                  <c:v>33.0</c:v>
                </c:pt>
              </c:numCache>
            </c:numRef>
          </c:xVal>
          <c:yVal>
            <c:numRef>
              <c:f>'Diel plotted data'!$G$2:$G$13</c:f>
              <c:numCache>
                <c:formatCode>0.00E+00</c:formatCode>
                <c:ptCount val="12"/>
                <c:pt idx="0">
                  <c:v>6.202631202631197</c:v>
                </c:pt>
                <c:pt idx="1">
                  <c:v>2.096968763635433</c:v>
                </c:pt>
                <c:pt idx="2">
                  <c:v>4.429429429429433</c:v>
                </c:pt>
                <c:pt idx="3">
                  <c:v>6.616735783402452</c:v>
                </c:pt>
                <c:pt idx="4">
                  <c:v>9.129963296629945</c:v>
                </c:pt>
                <c:pt idx="5">
                  <c:v>0.734067400734068</c:v>
                </c:pt>
                <c:pt idx="6">
                  <c:v>9.872372372372377</c:v>
                </c:pt>
                <c:pt idx="7">
                  <c:v>1.924841508174841</c:v>
                </c:pt>
                <c:pt idx="8">
                  <c:v>13.33972861750639</c:v>
                </c:pt>
                <c:pt idx="9">
                  <c:v>8.220720720720717</c:v>
                </c:pt>
                <c:pt idx="10">
                  <c:v>6.559337114892676</c:v>
                </c:pt>
                <c:pt idx="11">
                  <c:v>14.18640863085308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33244744"/>
        <c:axId val="-2133239624"/>
      </c:scatterChart>
      <c:valAx>
        <c:axId val="-2133244744"/>
        <c:scaling>
          <c:orientation val="minMax"/>
          <c:max val="36.0"/>
          <c:min val="0.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hours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-2133239624"/>
        <c:crosses val="autoZero"/>
        <c:crossBetween val="midCat"/>
        <c:majorUnit val="3.0"/>
      </c:valAx>
      <c:valAx>
        <c:axId val="-213323962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ng C/L * h</a:t>
                </a:r>
              </a:p>
            </c:rich>
          </c:tx>
          <c:layout/>
          <c:overlay val="0"/>
        </c:title>
        <c:numFmt formatCode="0.00E+00" sourceLinked="1"/>
        <c:majorTickMark val="out"/>
        <c:minorTickMark val="none"/>
        <c:tickLblPos val="nextTo"/>
        <c:crossAx val="-213324474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Bacterial biomass production</a:t>
            </a:r>
          </a:p>
          <a:p>
            <a:pPr>
              <a:defRPr/>
            </a:pPr>
            <a:r>
              <a:rPr lang="en-US"/>
              <a:t>250 m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'Diel plotted data'!$K$1</c:f>
              <c:strCache>
                <c:ptCount val="1"/>
                <c:pt idx="0">
                  <c:v>250 m biomass prod (ng C per L * h)</c:v>
                </c:pt>
              </c:strCache>
            </c:strRef>
          </c:tx>
          <c:xVal>
            <c:numRef>
              <c:f>'Diel plotted data'!$I$2:$I$13</c:f>
              <c:numCache>
                <c:formatCode>General</c:formatCode>
                <c:ptCount val="12"/>
                <c:pt idx="0">
                  <c:v>0.0</c:v>
                </c:pt>
                <c:pt idx="1">
                  <c:v>3.0</c:v>
                </c:pt>
                <c:pt idx="2">
                  <c:v>6.0</c:v>
                </c:pt>
                <c:pt idx="3">
                  <c:v>9.0</c:v>
                </c:pt>
                <c:pt idx="4">
                  <c:v>12.0</c:v>
                </c:pt>
                <c:pt idx="5">
                  <c:v>15.0</c:v>
                </c:pt>
                <c:pt idx="6">
                  <c:v>18.0</c:v>
                </c:pt>
                <c:pt idx="7">
                  <c:v>21.0</c:v>
                </c:pt>
                <c:pt idx="8">
                  <c:v>24.0</c:v>
                </c:pt>
                <c:pt idx="9">
                  <c:v>27.0</c:v>
                </c:pt>
                <c:pt idx="10">
                  <c:v>30.0</c:v>
                </c:pt>
                <c:pt idx="11">
                  <c:v>33.0</c:v>
                </c:pt>
              </c:numCache>
            </c:numRef>
          </c:xVal>
          <c:yVal>
            <c:numRef>
              <c:f>'Diel plotted data'!$K$2:$K$13</c:f>
              <c:numCache>
                <c:formatCode>0.00E+00</c:formatCode>
                <c:ptCount val="12"/>
                <c:pt idx="0">
                  <c:v>0.819867486534153</c:v>
                </c:pt>
                <c:pt idx="2">
                  <c:v>0.38967538967539</c:v>
                </c:pt>
                <c:pt idx="4">
                  <c:v>5.620898676454221</c:v>
                </c:pt>
                <c:pt idx="6">
                  <c:v>0.679846513179847</c:v>
                </c:pt>
                <c:pt idx="7">
                  <c:v>0.744494494494494</c:v>
                </c:pt>
                <c:pt idx="8">
                  <c:v>1.167834501167834</c:v>
                </c:pt>
                <c:pt idx="10">
                  <c:v>0.205761316872428</c:v>
                </c:pt>
                <c:pt idx="11">
                  <c:v>1.790679568457347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33211144"/>
        <c:axId val="-2133205640"/>
      </c:scatterChart>
      <c:valAx>
        <c:axId val="-2133211144"/>
        <c:scaling>
          <c:orientation val="minMax"/>
          <c:max val="36.0"/>
          <c:min val="0.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hours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-2133205640"/>
        <c:crosses val="autoZero"/>
        <c:crossBetween val="midCat"/>
        <c:majorUnit val="3.0"/>
      </c:valAx>
      <c:valAx>
        <c:axId val="-213320564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ng C/L * h</a:t>
                </a:r>
              </a:p>
            </c:rich>
          </c:tx>
          <c:layout/>
          <c:overlay val="0"/>
        </c:title>
        <c:numFmt formatCode="0.00E+00" sourceLinked="1"/>
        <c:majorTickMark val="out"/>
        <c:minorTickMark val="none"/>
        <c:tickLblPos val="nextTo"/>
        <c:crossAx val="-213321114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Relationship Id="rId2" Type="http://schemas.openxmlformats.org/officeDocument/2006/relationships/chart" Target="../charts/chart8.xml"/><Relationship Id="rId3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419100</xdr:colOff>
      <xdr:row>12</xdr:row>
      <xdr:rowOff>80433</xdr:rowOff>
    </xdr:from>
    <xdr:to>
      <xdr:col>30</xdr:col>
      <xdr:colOff>393701</xdr:colOff>
      <xdr:row>33</xdr:row>
      <xdr:rowOff>177800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0</xdr:colOff>
      <xdr:row>11</xdr:row>
      <xdr:rowOff>0</xdr:rowOff>
    </xdr:from>
    <xdr:to>
      <xdr:col>28</xdr:col>
      <xdr:colOff>952500</xdr:colOff>
      <xdr:row>32</xdr:row>
      <xdr:rowOff>101600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0</xdr:colOff>
      <xdr:row>11</xdr:row>
      <xdr:rowOff>0</xdr:rowOff>
    </xdr:from>
    <xdr:to>
      <xdr:col>28</xdr:col>
      <xdr:colOff>952500</xdr:colOff>
      <xdr:row>32</xdr:row>
      <xdr:rowOff>101600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457200</xdr:colOff>
      <xdr:row>10</xdr:row>
      <xdr:rowOff>190500</xdr:rowOff>
    </xdr:from>
    <xdr:to>
      <xdr:col>28</xdr:col>
      <xdr:colOff>431800</xdr:colOff>
      <xdr:row>32</xdr:row>
      <xdr:rowOff>50800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469900</xdr:colOff>
      <xdr:row>14</xdr:row>
      <xdr:rowOff>12700</xdr:rowOff>
    </xdr:from>
    <xdr:to>
      <xdr:col>29</xdr:col>
      <xdr:colOff>444500</xdr:colOff>
      <xdr:row>35</xdr:row>
      <xdr:rowOff>114300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482600</xdr:colOff>
      <xdr:row>8</xdr:row>
      <xdr:rowOff>165100</xdr:rowOff>
    </xdr:from>
    <xdr:to>
      <xdr:col>16</xdr:col>
      <xdr:colOff>584200</xdr:colOff>
      <xdr:row>38</xdr:row>
      <xdr:rowOff>127000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17</xdr:row>
      <xdr:rowOff>0</xdr:rowOff>
    </xdr:from>
    <xdr:to>
      <xdr:col>7</xdr:col>
      <xdr:colOff>639234</xdr:colOff>
      <xdr:row>31</xdr:row>
      <xdr:rowOff>71966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32</xdr:row>
      <xdr:rowOff>156633</xdr:rowOff>
    </xdr:from>
    <xdr:to>
      <xdr:col>7</xdr:col>
      <xdr:colOff>639234</xdr:colOff>
      <xdr:row>47</xdr:row>
      <xdr:rowOff>50800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52</xdr:row>
      <xdr:rowOff>135466</xdr:rowOff>
    </xdr:from>
    <xdr:to>
      <xdr:col>7</xdr:col>
      <xdr:colOff>639234</xdr:colOff>
      <xdr:row>67</xdr:row>
      <xdr:rowOff>42333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ristyvick/Desktop/From%20Katy/leucine_worksheet_201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1C1"/>
      <sheetName val="S1C5"/>
      <sheetName val="S1C9"/>
      <sheetName val="S1C13"/>
      <sheetName val="S7_diel"/>
    </sheetNames>
    <sheetDataSet>
      <sheetData sheetId="0" refreshError="1"/>
      <sheetData sheetId="1">
        <row r="72">
          <cell r="C72">
            <v>128</v>
          </cell>
        </row>
      </sheetData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A68"/>
  <sheetViews>
    <sheetView tabSelected="1" topLeftCell="J3" zoomScale="75" workbookViewId="0">
      <selection activeCell="Q38" sqref="Q38"/>
    </sheetView>
  </sheetViews>
  <sheetFormatPr baseColWidth="10" defaultColWidth="11" defaultRowHeight="13" x14ac:dyDescent="0"/>
  <cols>
    <col min="1" max="1" width="16.85546875" customWidth="1"/>
    <col min="3" max="3" width="19.140625" customWidth="1"/>
    <col min="4" max="4" width="16.28515625" customWidth="1"/>
    <col min="6" max="6" width="13.42578125" customWidth="1"/>
    <col min="7" max="7" width="13" customWidth="1"/>
    <col min="8" max="8" width="18.42578125" customWidth="1"/>
    <col min="9" max="10" width="17.5703125" customWidth="1"/>
    <col min="11" max="11" width="14.140625" customWidth="1"/>
    <col min="15" max="15" width="18.140625" customWidth="1"/>
    <col min="17" max="18" width="11" style="29"/>
    <col min="20" max="21" width="12.7109375" customWidth="1"/>
    <col min="23" max="23" width="13" customWidth="1"/>
  </cols>
  <sheetData>
    <row r="1" spans="1:27" ht="17" thickBot="1">
      <c r="A1" s="9" t="s">
        <v>95</v>
      </c>
      <c r="B1" s="9"/>
      <c r="C1" s="1"/>
      <c r="D1" s="1"/>
      <c r="E1" s="2"/>
      <c r="F1" s="1"/>
      <c r="G1" s="1"/>
      <c r="K1" s="24" t="s">
        <v>37</v>
      </c>
      <c r="L1" s="24">
        <v>1.5</v>
      </c>
      <c r="M1" s="10" t="s">
        <v>38</v>
      </c>
      <c r="N1" s="10">
        <v>2220000</v>
      </c>
      <c r="O1" s="34"/>
      <c r="P1" s="83"/>
      <c r="Q1" s="141"/>
      <c r="R1" s="45"/>
      <c r="T1" s="20" t="s">
        <v>44</v>
      </c>
      <c r="U1" s="20"/>
      <c r="W1" s="1"/>
    </row>
    <row r="2" spans="1:27" ht="70" thickTop="1" thickBot="1">
      <c r="A2" s="9" t="s">
        <v>0</v>
      </c>
      <c r="B2" s="9"/>
      <c r="C2" s="3" t="s">
        <v>86</v>
      </c>
      <c r="D2" s="3" t="s">
        <v>87</v>
      </c>
      <c r="E2" s="4" t="s">
        <v>88</v>
      </c>
      <c r="F2" s="3" t="s">
        <v>89</v>
      </c>
      <c r="G2" s="3" t="s">
        <v>90</v>
      </c>
      <c r="H2" s="3" t="s">
        <v>91</v>
      </c>
      <c r="I2" s="3" t="s">
        <v>92</v>
      </c>
      <c r="J2" s="3" t="s">
        <v>42</v>
      </c>
      <c r="K2" s="3" t="s">
        <v>93</v>
      </c>
      <c r="L2" s="32" t="s">
        <v>94</v>
      </c>
      <c r="M2" s="33" t="s">
        <v>22</v>
      </c>
      <c r="N2" s="33" t="s">
        <v>82</v>
      </c>
      <c r="O2" s="33" t="s">
        <v>24</v>
      </c>
      <c r="P2" s="33" t="s">
        <v>23</v>
      </c>
      <c r="Q2" s="142" t="s">
        <v>83</v>
      </c>
      <c r="R2" s="142" t="s">
        <v>84</v>
      </c>
      <c r="S2" s="33" t="s">
        <v>49</v>
      </c>
      <c r="T2" s="33" t="s">
        <v>45</v>
      </c>
      <c r="U2" s="33" t="s">
        <v>46</v>
      </c>
      <c r="V2" s="3" t="s">
        <v>89</v>
      </c>
      <c r="W2" s="3" t="s">
        <v>90</v>
      </c>
      <c r="Y2" t="s">
        <v>62</v>
      </c>
      <c r="Z2" s="73" t="s">
        <v>64</v>
      </c>
      <c r="AA2" s="73" t="s">
        <v>63</v>
      </c>
    </row>
    <row r="3" spans="1:27" ht="19" thickTop="1" thickBot="1">
      <c r="A3" s="9" t="s">
        <v>106</v>
      </c>
      <c r="C3" s="3">
        <v>1</v>
      </c>
      <c r="D3" s="6">
        <v>39610</v>
      </c>
      <c r="E3" s="4">
        <v>1</v>
      </c>
      <c r="F3" s="5" t="s">
        <v>98</v>
      </c>
      <c r="G3" s="5" t="s">
        <v>96</v>
      </c>
      <c r="H3" s="81">
        <v>0.20833333333333334</v>
      </c>
      <c r="I3" s="81">
        <v>0.82847222222222217</v>
      </c>
      <c r="J3" s="44">
        <f>(I3-H3)*24</f>
        <v>14.883333333333331</v>
      </c>
      <c r="K3" s="5"/>
      <c r="L3">
        <v>156</v>
      </c>
      <c r="M3" s="45">
        <f>J3</f>
        <v>14.883333333333331</v>
      </c>
      <c r="N3" s="25"/>
      <c r="S3" s="29"/>
      <c r="T3" s="25"/>
      <c r="U3" s="25"/>
      <c r="V3" s="5" t="s">
        <v>98</v>
      </c>
      <c r="W3" s="5" t="s">
        <v>96</v>
      </c>
      <c r="Y3">
        <f>V4</f>
        <v>5</v>
      </c>
      <c r="Z3" s="11">
        <f>U4</f>
        <v>25.839108985805517</v>
      </c>
      <c r="AA3" s="11">
        <f>U8</f>
        <v>16.674195658891442</v>
      </c>
    </row>
    <row r="4" spans="1:27" ht="19" thickTop="1" thickBot="1">
      <c r="A4" s="9"/>
      <c r="C4" s="3">
        <f t="shared" ref="C4:C65" si="0">C3+1</f>
        <v>2</v>
      </c>
      <c r="D4" s="6">
        <v>39610</v>
      </c>
      <c r="E4" s="4">
        <v>1</v>
      </c>
      <c r="F4" s="5">
        <v>5</v>
      </c>
      <c r="G4" s="5" t="s">
        <v>96</v>
      </c>
      <c r="H4" s="81">
        <v>0.20833333333333334</v>
      </c>
      <c r="I4" s="81">
        <v>0.82847222222222217</v>
      </c>
      <c r="J4" s="44">
        <f t="shared" ref="J4:J66" si="1">(I4-H4)*24</f>
        <v>14.883333333333331</v>
      </c>
      <c r="K4" s="5"/>
      <c r="L4">
        <v>92917</v>
      </c>
      <c r="M4" s="45">
        <f t="shared" ref="M4:M66" si="2">J4</f>
        <v>14.883333333333331</v>
      </c>
      <c r="N4" s="25">
        <f>L4-$L$3</f>
        <v>92761</v>
      </c>
      <c r="O4" s="11">
        <f>N4*(1/$N$1)*(1/108)*(1/10^6)*(1/$L$1)*(1000)*(1/M4)</f>
        <v>1.7329946594597584E-8</v>
      </c>
      <c r="P4" s="11">
        <f>O4*(10^12)/1000</f>
        <v>17.329946594597583</v>
      </c>
      <c r="Q4" s="29">
        <f>AVERAGE(P4:P6)</f>
        <v>17.226072657203677</v>
      </c>
      <c r="R4" s="29">
        <f>STDEV(P4:P6)</f>
        <v>9.2663954696994733E-2</v>
      </c>
      <c r="S4" s="29">
        <f>(R4/Q4)*100</f>
        <v>0.53792850257277947</v>
      </c>
      <c r="T4" s="84">
        <f>(Q4/10^12)*(1.5)</f>
        <v>2.5839108985805517E-11</v>
      </c>
      <c r="U4" s="84">
        <f>T4*(10^12)</f>
        <v>25.839108985805517</v>
      </c>
      <c r="V4" s="5">
        <v>5</v>
      </c>
      <c r="W4" s="5" t="s">
        <v>96</v>
      </c>
      <c r="Y4">
        <f>V12</f>
        <v>25</v>
      </c>
      <c r="Z4" s="11">
        <f>V16</f>
        <v>25</v>
      </c>
      <c r="AA4" s="11">
        <f>U12</f>
        <v>14.754396053388216</v>
      </c>
    </row>
    <row r="5" spans="1:27" ht="19" thickTop="1" thickBot="1">
      <c r="A5" s="9"/>
      <c r="C5" s="3">
        <f t="shared" si="0"/>
        <v>3</v>
      </c>
      <c r="D5" s="6">
        <v>39610</v>
      </c>
      <c r="E5" s="4">
        <v>1</v>
      </c>
      <c r="F5" s="5">
        <v>5</v>
      </c>
      <c r="G5" s="5" t="s">
        <v>96</v>
      </c>
      <c r="H5" s="81">
        <v>0.20833333333333334</v>
      </c>
      <c r="I5" s="81">
        <v>0.82847222222222217</v>
      </c>
      <c r="J5" s="44">
        <f t="shared" si="1"/>
        <v>14.883333333333331</v>
      </c>
      <c r="K5" s="5"/>
      <c r="L5">
        <v>91964</v>
      </c>
      <c r="M5" s="45">
        <f t="shared" si="2"/>
        <v>14.883333333333331</v>
      </c>
      <c r="N5" s="25">
        <f>L5-$L$3</f>
        <v>91808</v>
      </c>
      <c r="O5" s="11">
        <f>N5*(1/$N$1)*(1/108)*(1/10^6)*(1/$L$1)*(1000)*(1/M5)</f>
        <v>1.7151903676726371E-8</v>
      </c>
      <c r="P5" s="11">
        <f>O5*(10^12)/1000</f>
        <v>17.15190367672637</v>
      </c>
      <c r="S5" s="29"/>
      <c r="T5" s="84"/>
      <c r="U5" s="84"/>
      <c r="V5" s="5">
        <v>5</v>
      </c>
      <c r="W5" s="5" t="s">
        <v>96</v>
      </c>
      <c r="Y5">
        <f>V20</f>
        <v>45</v>
      </c>
      <c r="Z5" s="11">
        <f>U20</f>
        <v>13.214362178527912</v>
      </c>
      <c r="AA5" s="11">
        <f>U24</f>
        <v>11.34589236492932</v>
      </c>
    </row>
    <row r="6" spans="1:27" ht="19" thickTop="1" thickBot="1">
      <c r="C6" s="3">
        <f t="shared" si="0"/>
        <v>4</v>
      </c>
      <c r="D6" s="6">
        <v>39610</v>
      </c>
      <c r="E6" s="4">
        <v>1</v>
      </c>
      <c r="F6" s="5">
        <v>5</v>
      </c>
      <c r="G6" s="5" t="s">
        <v>96</v>
      </c>
      <c r="H6" s="81">
        <v>0.20833333333333334</v>
      </c>
      <c r="I6" s="81">
        <v>0.82847222222222217</v>
      </c>
      <c r="J6" s="44">
        <f t="shared" si="1"/>
        <v>14.883333333333331</v>
      </c>
      <c r="K6" s="5"/>
      <c r="L6" s="46">
        <v>92202</v>
      </c>
      <c r="M6" s="47">
        <f t="shared" si="2"/>
        <v>14.883333333333331</v>
      </c>
      <c r="N6" s="26">
        <f>L6-$L$3</f>
        <v>92046</v>
      </c>
      <c r="O6" s="19">
        <f t="shared" ref="O6" si="3">N6*(1/$N$1)*(1/108)*(1/10^6)*(1/$L$1)*(1000)*(1/M6)</f>
        <v>1.7196367700287075E-8</v>
      </c>
      <c r="P6" s="19">
        <f t="shared" ref="P6" si="4">O6*(10^12)/1000</f>
        <v>17.196367700287077</v>
      </c>
      <c r="Q6" s="31"/>
      <c r="R6" s="31"/>
      <c r="S6" s="31"/>
      <c r="T6" s="85"/>
      <c r="U6" s="135"/>
      <c r="V6" s="5">
        <v>5</v>
      </c>
      <c r="W6" s="5" t="s">
        <v>96</v>
      </c>
      <c r="Y6">
        <f>V28</f>
        <v>75</v>
      </c>
      <c r="Z6" s="11">
        <f>U28</f>
        <v>13.482127143941256</v>
      </c>
      <c r="AA6" s="11">
        <f>U32</f>
        <v>8.3263554708123593</v>
      </c>
    </row>
    <row r="7" spans="1:27" ht="19" thickTop="1" thickBot="1">
      <c r="C7" s="3">
        <f t="shared" si="0"/>
        <v>5</v>
      </c>
      <c r="D7" s="6">
        <v>39610</v>
      </c>
      <c r="E7" s="4">
        <v>1</v>
      </c>
      <c r="F7" s="5" t="s">
        <v>98</v>
      </c>
      <c r="G7" s="5" t="s">
        <v>97</v>
      </c>
      <c r="H7" s="81">
        <v>0.20833333333333334</v>
      </c>
      <c r="I7" s="81">
        <v>0.82847222222222217</v>
      </c>
      <c r="J7" s="44">
        <f t="shared" si="1"/>
        <v>14.883333333333331</v>
      </c>
      <c r="K7" s="5"/>
      <c r="L7">
        <v>269</v>
      </c>
      <c r="M7" s="45">
        <f t="shared" si="2"/>
        <v>14.883333333333331</v>
      </c>
      <c r="N7" s="25"/>
      <c r="S7" s="29"/>
      <c r="T7" s="25"/>
      <c r="U7" s="25"/>
      <c r="V7" s="5" t="s">
        <v>98</v>
      </c>
      <c r="W7" s="5" t="s">
        <v>97</v>
      </c>
      <c r="Y7">
        <f>V36</f>
        <v>100</v>
      </c>
      <c r="Z7" s="11">
        <f>U36</f>
        <v>12.418259991981531</v>
      </c>
      <c r="AA7" s="11">
        <f>U40</f>
        <v>7.0433442027320323</v>
      </c>
    </row>
    <row r="8" spans="1:27" ht="19" thickTop="1" thickBot="1">
      <c r="C8" s="3">
        <f t="shared" si="0"/>
        <v>6</v>
      </c>
      <c r="D8" s="6">
        <v>39610</v>
      </c>
      <c r="E8" s="4">
        <v>1</v>
      </c>
      <c r="F8" s="5">
        <v>5</v>
      </c>
      <c r="G8" s="5" t="s">
        <v>97</v>
      </c>
      <c r="H8" s="81">
        <v>0.20833333333333334</v>
      </c>
      <c r="I8" s="81">
        <v>0.82847222222222217</v>
      </c>
      <c r="J8" s="44">
        <f t="shared" si="1"/>
        <v>14.883333333333331</v>
      </c>
      <c r="K8" s="5"/>
      <c r="L8">
        <v>63557</v>
      </c>
      <c r="M8" s="45">
        <f t="shared" si="2"/>
        <v>14.883333333333331</v>
      </c>
      <c r="N8" s="25">
        <f>L8-$L$7</f>
        <v>63288</v>
      </c>
      <c r="O8" s="11">
        <f>N8*(1/$N$1)*(1/108)*(1/10^6)*(1/$L$1)*(1000)*(1/M8)</f>
        <v>1.1823693794578452E-8</v>
      </c>
      <c r="P8" s="21">
        <f>O8*(10^12)/1000</f>
        <v>11.823693794578451</v>
      </c>
      <c r="Q8" s="29">
        <f t="shared" ref="Q8" si="5">AVERAGE(P8:P10)</f>
        <v>11.116130439260962</v>
      </c>
      <c r="R8" s="29">
        <f t="shared" ref="R8" si="6">STDEV(P8:P10)</f>
        <v>0.7724023886142769</v>
      </c>
      <c r="S8" s="29">
        <f t="shared" ref="S8" si="7">(R8/Q8)*100</f>
        <v>6.9484825932433809</v>
      </c>
      <c r="T8" s="84">
        <f>(Q8/10^12)*(1.5)</f>
        <v>1.6674195658891441E-11</v>
      </c>
      <c r="U8" s="84">
        <f>T8*(10^12)</f>
        <v>16.674195658891442</v>
      </c>
      <c r="V8" s="5">
        <v>5</v>
      </c>
      <c r="W8" s="5" t="s">
        <v>97</v>
      </c>
      <c r="Y8">
        <f>V44</f>
        <v>125</v>
      </c>
      <c r="Z8" s="11">
        <f>U44</f>
        <v>5.0072468885458807</v>
      </c>
      <c r="AA8" s="11">
        <f>U48</f>
        <v>3.2236417081508528</v>
      </c>
    </row>
    <row r="9" spans="1:27" ht="19" thickTop="1" thickBot="1">
      <c r="C9" s="3">
        <f t="shared" si="0"/>
        <v>7</v>
      </c>
      <c r="D9" s="6">
        <v>39610</v>
      </c>
      <c r="E9" s="4">
        <v>1</v>
      </c>
      <c r="F9" s="5">
        <v>5</v>
      </c>
      <c r="G9" s="5" t="s">
        <v>97</v>
      </c>
      <c r="H9" s="81">
        <v>0.20833333333333334</v>
      </c>
      <c r="I9" s="81">
        <v>0.82847222222222217</v>
      </c>
      <c r="J9" s="44">
        <f t="shared" si="1"/>
        <v>14.883333333333331</v>
      </c>
      <c r="K9" s="5"/>
      <c r="L9">
        <v>60393</v>
      </c>
      <c r="M9" s="45">
        <f t="shared" si="2"/>
        <v>14.883333333333331</v>
      </c>
      <c r="N9" s="25">
        <f t="shared" ref="N9" si="8">L9-$L$7</f>
        <v>60124</v>
      </c>
      <c r="O9" s="11">
        <f t="shared" ref="O9:O10" si="9">N9*(1/$N$1)*(1/108)*(1/10^6)*(1/$L$1)*(1000)*(1/M9)</f>
        <v>1.1232583834300894E-8</v>
      </c>
      <c r="P9" s="21">
        <f t="shared" ref="P9:P10" si="10">O9*(10^12)/1000</f>
        <v>11.232583834300895</v>
      </c>
      <c r="S9" s="29"/>
      <c r="T9" s="84"/>
      <c r="U9" s="84"/>
      <c r="V9" s="5">
        <v>5</v>
      </c>
      <c r="W9" s="5" t="s">
        <v>97</v>
      </c>
      <c r="Y9">
        <f>V52</f>
        <v>150</v>
      </c>
      <c r="Z9" s="11">
        <f>U52</f>
        <v>2.4203001060037268</v>
      </c>
      <c r="AA9" s="11">
        <f>U56</f>
        <v>1.8302176756824011</v>
      </c>
    </row>
    <row r="10" spans="1:27" ht="19" thickTop="1" thickBot="1">
      <c r="C10" s="3">
        <f t="shared" si="0"/>
        <v>8</v>
      </c>
      <c r="D10" s="6">
        <v>39610</v>
      </c>
      <c r="E10" s="4">
        <v>1</v>
      </c>
      <c r="F10" s="5">
        <v>5</v>
      </c>
      <c r="G10" s="5" t="s">
        <v>97</v>
      </c>
      <c r="H10" s="81">
        <v>0.20833333333333334</v>
      </c>
      <c r="I10" s="81">
        <v>0.82847222222222217</v>
      </c>
      <c r="J10" s="44">
        <f t="shared" si="1"/>
        <v>14.883333333333331</v>
      </c>
      <c r="K10" s="5"/>
      <c r="L10" s="46">
        <v>55359</v>
      </c>
      <c r="M10" s="47">
        <f t="shared" si="2"/>
        <v>14.883333333333331</v>
      </c>
      <c r="N10" s="26">
        <f>L10-$L$7</f>
        <v>55090</v>
      </c>
      <c r="O10" s="19">
        <f t="shared" si="9"/>
        <v>1.0292113688903536E-8</v>
      </c>
      <c r="P10" s="19">
        <f t="shared" si="10"/>
        <v>10.292113688903537</v>
      </c>
      <c r="Q10" s="31"/>
      <c r="R10" s="31"/>
      <c r="S10" s="31"/>
      <c r="T10" s="85"/>
      <c r="U10" s="135"/>
      <c r="V10" s="5">
        <v>5</v>
      </c>
      <c r="W10" s="5" t="s">
        <v>97</v>
      </c>
      <c r="Y10">
        <f>V60</f>
        <v>175</v>
      </c>
      <c r="Z10" s="11">
        <f>U60</f>
        <v>0.95569627111247102</v>
      </c>
      <c r="AA10" s="11">
        <f>U64</f>
        <v>0.82977714556661919</v>
      </c>
    </row>
    <row r="11" spans="1:27" ht="19" thickTop="1" thickBot="1">
      <c r="C11" s="3">
        <f t="shared" si="0"/>
        <v>9</v>
      </c>
      <c r="D11" s="6">
        <v>39610</v>
      </c>
      <c r="E11" s="4">
        <v>1</v>
      </c>
      <c r="F11" s="5" t="s">
        <v>99</v>
      </c>
      <c r="G11" s="5" t="s">
        <v>96</v>
      </c>
      <c r="H11" s="81">
        <v>0.20833333333333334</v>
      </c>
      <c r="I11" s="81">
        <v>0.82847222222222217</v>
      </c>
      <c r="J11" s="44">
        <f t="shared" si="1"/>
        <v>14.883333333333331</v>
      </c>
      <c r="K11" s="5"/>
      <c r="L11" s="54">
        <v>298</v>
      </c>
      <c r="M11" s="52">
        <f t="shared" si="2"/>
        <v>14.883333333333331</v>
      </c>
      <c r="N11" s="53"/>
      <c r="O11" s="54"/>
      <c r="P11" s="54"/>
      <c r="Q11" s="52"/>
      <c r="R11" s="52"/>
      <c r="S11" s="52"/>
      <c r="T11" s="53"/>
      <c r="U11" s="53"/>
      <c r="V11" s="118" t="s">
        <v>99</v>
      </c>
      <c r="W11" s="118" t="s">
        <v>96</v>
      </c>
      <c r="X11" t="s">
        <v>29</v>
      </c>
    </row>
    <row r="12" spans="1:27" ht="19" thickTop="1" thickBot="1">
      <c r="C12" s="3">
        <f t="shared" si="0"/>
        <v>10</v>
      </c>
      <c r="D12" s="6">
        <v>39610</v>
      </c>
      <c r="E12" s="4">
        <v>1</v>
      </c>
      <c r="F12" s="5">
        <v>25</v>
      </c>
      <c r="G12" s="5" t="s">
        <v>96</v>
      </c>
      <c r="H12" s="81">
        <v>0.20833333333333334</v>
      </c>
      <c r="I12" s="81">
        <v>0.82847222222222217</v>
      </c>
      <c r="J12" s="44">
        <f t="shared" si="1"/>
        <v>14.883333333333331</v>
      </c>
      <c r="K12" s="5"/>
      <c r="L12" s="54">
        <v>52658</v>
      </c>
      <c r="M12" s="52">
        <f t="shared" si="2"/>
        <v>14.883333333333331</v>
      </c>
      <c r="N12" s="53">
        <f>L12-$L$11</f>
        <v>52360</v>
      </c>
      <c r="O12" s="55">
        <f>N12*(1/$N$1)*(1/108)*(1/10^6)*(1/$L$1)*(1000)*(1/M12)</f>
        <v>9.7820851833543139E-9</v>
      </c>
      <c r="P12" s="56">
        <f>O12*(10^12)/1000</f>
        <v>9.7820851833543152</v>
      </c>
      <c r="Q12" s="52">
        <f>AVERAGE(P12,P14)</f>
        <v>9.8362640355921442</v>
      </c>
      <c r="R12" s="52">
        <f>STDEV(P12,P14)</f>
        <v>7.6620467628545727E-2</v>
      </c>
      <c r="S12" s="52">
        <f t="shared" ref="S12" si="11">(R12/Q12)*100</f>
        <v>0.7789590372045474</v>
      </c>
      <c r="T12" s="56">
        <f>(Q12/10^12)*(1.5)</f>
        <v>1.4754396053388216E-11</v>
      </c>
      <c r="U12" s="56">
        <f>T12*(10^12)</f>
        <v>14.754396053388216</v>
      </c>
      <c r="V12" s="118">
        <v>25</v>
      </c>
      <c r="W12" s="118" t="s">
        <v>96</v>
      </c>
    </row>
    <row r="13" spans="1:27" ht="19" thickTop="1" thickBot="1">
      <c r="C13" s="3">
        <f t="shared" si="0"/>
        <v>11</v>
      </c>
      <c r="D13" s="6">
        <v>39610</v>
      </c>
      <c r="E13" s="4">
        <v>1</v>
      </c>
      <c r="F13" s="5">
        <v>25</v>
      </c>
      <c r="G13" s="5" t="s">
        <v>96</v>
      </c>
      <c r="H13" s="81">
        <v>0.20833333333333334</v>
      </c>
      <c r="I13" s="81">
        <v>0.82847222222222217</v>
      </c>
      <c r="J13" s="44">
        <f t="shared" si="1"/>
        <v>14.883333333333331</v>
      </c>
      <c r="K13" s="5"/>
      <c r="L13" s="119">
        <v>30802</v>
      </c>
      <c r="M13" s="120">
        <f t="shared" si="2"/>
        <v>14.883333333333331</v>
      </c>
      <c r="N13" s="121">
        <f>L13-$L$11</f>
        <v>30504</v>
      </c>
      <c r="O13" s="122">
        <f t="shared" ref="O13:O14" si="12">N13*(1/$N$1)*(1/108)*(1/10^6)*(1/$L$1)*(1000)*(1/M13)</f>
        <v>5.6988679609060351E-9</v>
      </c>
      <c r="P13" s="123">
        <f t="shared" ref="P13:P14" si="13">O13*(10^12)/1000</f>
        <v>5.6988679609060355</v>
      </c>
      <c r="Q13" s="120" t="s">
        <v>28</v>
      </c>
      <c r="R13" s="52"/>
      <c r="S13" s="52"/>
      <c r="T13" s="56"/>
      <c r="U13" s="56"/>
      <c r="V13" s="118">
        <v>25</v>
      </c>
      <c r="W13" s="118" t="s">
        <v>96</v>
      </c>
    </row>
    <row r="14" spans="1:27" ht="19" thickTop="1" thickBot="1">
      <c r="C14" s="3">
        <f t="shared" si="0"/>
        <v>12</v>
      </c>
      <c r="D14" s="6">
        <v>39610</v>
      </c>
      <c r="E14" s="4">
        <v>1</v>
      </c>
      <c r="F14" s="5">
        <v>25</v>
      </c>
      <c r="G14" s="5" t="s">
        <v>96</v>
      </c>
      <c r="H14" s="81">
        <v>0.20833333333333334</v>
      </c>
      <c r="I14" s="81">
        <v>0.82847222222222217</v>
      </c>
      <c r="J14" s="44">
        <f t="shared" si="1"/>
        <v>14.883333333333331</v>
      </c>
      <c r="K14" s="5"/>
      <c r="L14" s="124">
        <v>53238</v>
      </c>
      <c r="M14" s="57">
        <f t="shared" si="2"/>
        <v>14.883333333333331</v>
      </c>
      <c r="N14" s="58">
        <f>L14-$L$11</f>
        <v>52940</v>
      </c>
      <c r="O14" s="59">
        <f t="shared" si="12"/>
        <v>9.890442887829973E-9</v>
      </c>
      <c r="P14" s="59">
        <f t="shared" si="13"/>
        <v>9.8904428878299733</v>
      </c>
      <c r="Q14" s="57"/>
      <c r="R14" s="57"/>
      <c r="S14" s="57"/>
      <c r="T14" s="59"/>
      <c r="U14" s="125"/>
      <c r="V14" s="118">
        <v>25</v>
      </c>
      <c r="W14" s="118" t="s">
        <v>96</v>
      </c>
    </row>
    <row r="15" spans="1:27" ht="19" thickTop="1" thickBot="1">
      <c r="C15" s="3">
        <f t="shared" si="0"/>
        <v>13</v>
      </c>
      <c r="D15" s="6">
        <v>39610</v>
      </c>
      <c r="E15" s="4">
        <v>1</v>
      </c>
      <c r="F15" s="5" t="s">
        <v>99</v>
      </c>
      <c r="G15" s="5" t="s">
        <v>97</v>
      </c>
      <c r="H15" s="81">
        <v>0.20833333333333334</v>
      </c>
      <c r="I15" s="81">
        <v>0.82847222222222217</v>
      </c>
      <c r="J15" s="44">
        <f t="shared" si="1"/>
        <v>14.883333333333331</v>
      </c>
      <c r="K15" s="5"/>
      <c r="L15" s="54">
        <v>316</v>
      </c>
      <c r="M15" s="52">
        <f t="shared" si="2"/>
        <v>14.883333333333331</v>
      </c>
      <c r="N15" s="53"/>
      <c r="O15" s="54"/>
      <c r="P15" s="54"/>
      <c r="Q15" s="52"/>
      <c r="R15" s="52"/>
      <c r="S15" s="52"/>
      <c r="T15" s="53"/>
      <c r="U15" s="53"/>
      <c r="V15" s="118" t="s">
        <v>99</v>
      </c>
      <c r="W15" s="118" t="s">
        <v>97</v>
      </c>
    </row>
    <row r="16" spans="1:27" ht="19" thickTop="1" thickBot="1">
      <c r="C16" s="3">
        <f t="shared" si="0"/>
        <v>14</v>
      </c>
      <c r="D16" s="6">
        <v>39610</v>
      </c>
      <c r="E16" s="4">
        <v>1</v>
      </c>
      <c r="F16" s="5">
        <v>25</v>
      </c>
      <c r="G16" s="5" t="s">
        <v>97</v>
      </c>
      <c r="H16" s="81">
        <v>0.20833333333333334</v>
      </c>
      <c r="I16" s="81">
        <v>0.82847222222222217</v>
      </c>
      <c r="J16" s="44">
        <f t="shared" si="1"/>
        <v>14.883333333333331</v>
      </c>
      <c r="K16" s="5"/>
      <c r="L16" s="54">
        <v>90614</v>
      </c>
      <c r="M16" s="52">
        <f t="shared" si="2"/>
        <v>14.883333333333331</v>
      </c>
      <c r="N16" s="53">
        <f>L16-$L$15</f>
        <v>90298</v>
      </c>
      <c r="O16" s="55">
        <f t="shared" ref="O16:O18" si="14">N16*(1/$N$1)*(1/108)*(1/10^6)*(1/$L$1)*(1000)*(1/M16)</f>
        <v>1.6869799997832847E-8</v>
      </c>
      <c r="P16" s="55">
        <f t="shared" ref="P16:P66" si="15">O16*(10^12)/1000</f>
        <v>16.86979999783285</v>
      </c>
      <c r="Q16" s="52">
        <f t="shared" ref="Q16" si="16">AVERAGE(P16:P18)</f>
        <v>16.696988141557014</v>
      </c>
      <c r="R16" s="52">
        <f t="shared" ref="R16" si="17">STDEV(P16:P18)</f>
        <v>0.58453166553412694</v>
      </c>
      <c r="S16" s="52">
        <f t="shared" ref="S16" si="18">(R16/Q16)*100</f>
        <v>3.5008209898603821</v>
      </c>
      <c r="T16" s="56">
        <f>(Q16/10^12)*(1.5)</f>
        <v>2.5045482212335521E-11</v>
      </c>
      <c r="U16" s="56">
        <f>T16*(10^12)</f>
        <v>25.045482212335521</v>
      </c>
      <c r="V16" s="118">
        <v>25</v>
      </c>
      <c r="W16" s="118" t="s">
        <v>97</v>
      </c>
    </row>
    <row r="17" spans="3:24" ht="19" thickTop="1" thickBot="1">
      <c r="C17" s="3">
        <f t="shared" si="0"/>
        <v>15</v>
      </c>
      <c r="D17" s="6">
        <v>39610</v>
      </c>
      <c r="E17" s="4">
        <v>1</v>
      </c>
      <c r="F17" s="5">
        <v>25</v>
      </c>
      <c r="G17" s="5" t="s">
        <v>97</v>
      </c>
      <c r="H17" s="81">
        <v>0.20833333333333334</v>
      </c>
      <c r="I17" s="81">
        <v>0.82847222222222217</v>
      </c>
      <c r="J17" s="44">
        <f t="shared" si="1"/>
        <v>14.883333333333331</v>
      </c>
      <c r="K17" s="5"/>
      <c r="L17" s="54">
        <v>92251</v>
      </c>
      <c r="M17" s="52">
        <f t="shared" si="2"/>
        <v>14.883333333333331</v>
      </c>
      <c r="N17" s="53">
        <f t="shared" ref="N17:N18" si="19">L17-$L$15</f>
        <v>91935</v>
      </c>
      <c r="O17" s="55">
        <f t="shared" si="14"/>
        <v>1.7175630277533977E-8</v>
      </c>
      <c r="P17" s="55">
        <f t="shared" si="15"/>
        <v>17.175630277533976</v>
      </c>
      <c r="Q17" s="52"/>
      <c r="R17" s="52"/>
      <c r="S17" s="52"/>
      <c r="T17" s="56"/>
      <c r="U17" s="56"/>
      <c r="V17" s="118">
        <v>25</v>
      </c>
      <c r="W17" s="118" t="s">
        <v>97</v>
      </c>
    </row>
    <row r="18" spans="3:24" ht="19" thickTop="1" thickBot="1">
      <c r="C18" s="3">
        <f t="shared" si="0"/>
        <v>16</v>
      </c>
      <c r="D18" s="6">
        <v>39610</v>
      </c>
      <c r="E18" s="4">
        <v>1</v>
      </c>
      <c r="F18" s="5">
        <v>25</v>
      </c>
      <c r="G18" s="5" t="s">
        <v>97</v>
      </c>
      <c r="H18" s="81">
        <v>0.20833333333333334</v>
      </c>
      <c r="I18" s="81">
        <v>0.82847222222222217</v>
      </c>
      <c r="J18" s="44">
        <f t="shared" si="1"/>
        <v>14.883333333333331</v>
      </c>
      <c r="K18" s="5"/>
      <c r="L18" s="124">
        <v>86202</v>
      </c>
      <c r="M18" s="57">
        <f t="shared" si="2"/>
        <v>14.883333333333331</v>
      </c>
      <c r="N18" s="58">
        <f t="shared" si="19"/>
        <v>85886</v>
      </c>
      <c r="O18" s="59">
        <f t="shared" si="14"/>
        <v>1.6045534149304212E-8</v>
      </c>
      <c r="P18" s="59">
        <f t="shared" si="15"/>
        <v>16.045534149304213</v>
      </c>
      <c r="Q18" s="57"/>
      <c r="R18" s="57"/>
      <c r="S18" s="57"/>
      <c r="T18" s="59"/>
      <c r="U18" s="125"/>
      <c r="V18" s="118">
        <v>25</v>
      </c>
      <c r="W18" s="118" t="s">
        <v>97</v>
      </c>
    </row>
    <row r="19" spans="3:24" ht="19" thickTop="1" thickBot="1">
      <c r="C19" s="3">
        <f t="shared" si="0"/>
        <v>17</v>
      </c>
      <c r="D19" s="6">
        <v>39610</v>
      </c>
      <c r="E19" s="4">
        <v>1</v>
      </c>
      <c r="F19" s="5" t="s">
        <v>100</v>
      </c>
      <c r="G19" s="5" t="s">
        <v>96</v>
      </c>
      <c r="H19" s="81">
        <v>0.20833333333333334</v>
      </c>
      <c r="I19" s="81">
        <v>0.82847222222222217</v>
      </c>
      <c r="J19" s="44">
        <f t="shared" si="1"/>
        <v>14.883333333333331</v>
      </c>
      <c r="K19" s="5"/>
      <c r="L19" s="54">
        <v>381</v>
      </c>
      <c r="M19" s="52">
        <f t="shared" si="2"/>
        <v>14.883333333333331</v>
      </c>
      <c r="N19" s="53"/>
      <c r="O19" s="54"/>
      <c r="P19" s="54"/>
      <c r="Q19" s="52"/>
      <c r="R19" s="52"/>
      <c r="S19" s="52"/>
      <c r="T19" s="53"/>
      <c r="U19" s="53"/>
      <c r="V19" s="118" t="s">
        <v>100</v>
      </c>
      <c r="W19" s="118" t="s">
        <v>96</v>
      </c>
      <c r="X19" t="s">
        <v>30</v>
      </c>
    </row>
    <row r="20" spans="3:24" ht="19" thickTop="1" thickBot="1">
      <c r="C20" s="3">
        <f t="shared" si="0"/>
        <v>18</v>
      </c>
      <c r="D20" s="6">
        <v>39610</v>
      </c>
      <c r="E20" s="4">
        <v>1</v>
      </c>
      <c r="F20" s="5">
        <v>45</v>
      </c>
      <c r="G20" s="5" t="s">
        <v>96</v>
      </c>
      <c r="H20" s="81">
        <v>0.20833333333333334</v>
      </c>
      <c r="I20" s="81">
        <v>0.82847222222222217</v>
      </c>
      <c r="J20" s="44">
        <f t="shared" si="1"/>
        <v>14.883333333333331</v>
      </c>
      <c r="K20" s="5"/>
      <c r="L20" s="54">
        <v>47329</v>
      </c>
      <c r="M20" s="52">
        <f t="shared" si="2"/>
        <v>14.883333333333331</v>
      </c>
      <c r="N20" s="53">
        <f>L20-$L$19</f>
        <v>46948</v>
      </c>
      <c r="O20" s="55">
        <f>N20*(1/$N$1)*(1/108)*(1/10^6)*(1/$L$1)*(1000)*(1/M20)</f>
        <v>8.7709957064193714E-9</v>
      </c>
      <c r="P20" s="55">
        <f>O20*(10^12)/1000</f>
        <v>8.770995706419372</v>
      </c>
      <c r="Q20" s="52">
        <f>AVERAGE(P20:P21)</f>
        <v>8.8095747856852746</v>
      </c>
      <c r="R20" s="52">
        <f>STDEV(P20:P21)</f>
        <v>5.4559057121707451E-2</v>
      </c>
      <c r="S20" s="52">
        <f>(R20/Q20)*100</f>
        <v>0.61931544312854636</v>
      </c>
      <c r="T20" s="56">
        <f>(Q20/10^12)*(1.5)</f>
        <v>1.3214362178527911E-11</v>
      </c>
      <c r="U20" s="56">
        <f>T20*(10^12)</f>
        <v>13.214362178527912</v>
      </c>
      <c r="V20" s="118">
        <v>45</v>
      </c>
      <c r="W20" s="118" t="s">
        <v>96</v>
      </c>
    </row>
    <row r="21" spans="3:24" ht="19" thickTop="1" thickBot="1">
      <c r="C21" s="3">
        <f t="shared" si="0"/>
        <v>19</v>
      </c>
      <c r="D21" s="6">
        <v>39610</v>
      </c>
      <c r="E21" s="4">
        <v>1</v>
      </c>
      <c r="F21" s="5">
        <v>45</v>
      </c>
      <c r="G21" s="5" t="s">
        <v>96</v>
      </c>
      <c r="H21" s="81">
        <v>0.20833333333333334</v>
      </c>
      <c r="I21" s="81">
        <v>0.82847222222222217</v>
      </c>
      <c r="J21" s="44">
        <f t="shared" si="1"/>
        <v>14.883333333333331</v>
      </c>
      <c r="K21" s="5"/>
      <c r="L21" s="54">
        <v>47742</v>
      </c>
      <c r="M21" s="52">
        <f t="shared" si="2"/>
        <v>14.883333333333331</v>
      </c>
      <c r="N21" s="53">
        <f t="shared" ref="N21:N22" si="20">L21-$L$19</f>
        <v>47361</v>
      </c>
      <c r="O21" s="55">
        <f t="shared" ref="O21:O22" si="21">N21*(1/$N$1)*(1/108)*(1/10^6)*(1/$L$1)*(1000)*(1/M21)</f>
        <v>8.8481538649511782E-9</v>
      </c>
      <c r="P21" s="55">
        <f t="shared" ref="P21" si="22">O21*(10^12)/1000</f>
        <v>8.8481538649511791</v>
      </c>
      <c r="Q21" s="52"/>
      <c r="R21" s="52"/>
      <c r="S21" s="52"/>
      <c r="T21" s="56"/>
      <c r="U21" s="56"/>
      <c r="V21" s="118">
        <v>45</v>
      </c>
      <c r="W21" s="118" t="s">
        <v>96</v>
      </c>
    </row>
    <row r="22" spans="3:24" ht="19" thickTop="1" thickBot="1">
      <c r="C22" s="3">
        <f t="shared" si="0"/>
        <v>20</v>
      </c>
      <c r="D22" s="6">
        <v>39610</v>
      </c>
      <c r="E22" s="4">
        <v>1</v>
      </c>
      <c r="F22" s="5">
        <v>45</v>
      </c>
      <c r="G22" s="5" t="s">
        <v>96</v>
      </c>
      <c r="H22" s="81">
        <v>0.20833333333333334</v>
      </c>
      <c r="I22" s="81">
        <v>0.82847222222222217</v>
      </c>
      <c r="J22" s="44">
        <f t="shared" si="1"/>
        <v>14.883333333333331</v>
      </c>
      <c r="K22" s="5"/>
      <c r="L22" s="126">
        <v>32081</v>
      </c>
      <c r="M22" s="127">
        <f t="shared" si="2"/>
        <v>14.883333333333331</v>
      </c>
      <c r="N22" s="128">
        <f t="shared" si="20"/>
        <v>31700</v>
      </c>
      <c r="O22" s="129">
        <f t="shared" si="21"/>
        <v>5.9223090204799796E-9</v>
      </c>
      <c r="P22" s="129">
        <f t="shared" si="15"/>
        <v>5.9223090204799789</v>
      </c>
      <c r="Q22" s="127" t="s">
        <v>28</v>
      </c>
      <c r="R22" s="57"/>
      <c r="S22" s="57"/>
      <c r="T22" s="59"/>
      <c r="U22" s="125"/>
      <c r="V22" s="118">
        <v>45</v>
      </c>
      <c r="W22" s="118" t="s">
        <v>96</v>
      </c>
    </row>
    <row r="23" spans="3:24" ht="19" thickTop="1" thickBot="1">
      <c r="C23" s="3">
        <f t="shared" si="0"/>
        <v>21</v>
      </c>
      <c r="D23" s="6">
        <v>39610</v>
      </c>
      <c r="E23" s="4">
        <v>1</v>
      </c>
      <c r="F23" s="5" t="s">
        <v>100</v>
      </c>
      <c r="G23" s="5" t="s">
        <v>97</v>
      </c>
      <c r="H23" s="81">
        <v>0.20833333333333334</v>
      </c>
      <c r="I23" s="81">
        <v>0.82847222222222217</v>
      </c>
      <c r="J23" s="44">
        <f t="shared" si="1"/>
        <v>14.883333333333331</v>
      </c>
      <c r="K23" s="5"/>
      <c r="L23">
        <v>400</v>
      </c>
      <c r="M23" s="45">
        <f t="shared" si="2"/>
        <v>14.883333333333331</v>
      </c>
      <c r="N23" s="25"/>
      <c r="S23" s="29"/>
      <c r="T23" s="25"/>
      <c r="U23" s="25"/>
      <c r="V23" s="5" t="s">
        <v>100</v>
      </c>
      <c r="W23" s="5" t="s">
        <v>97</v>
      </c>
    </row>
    <row r="24" spans="3:24" ht="19" thickTop="1" thickBot="1">
      <c r="C24" s="3">
        <f t="shared" si="0"/>
        <v>22</v>
      </c>
      <c r="D24" s="6">
        <v>39610</v>
      </c>
      <c r="E24" s="4">
        <v>1</v>
      </c>
      <c r="F24" s="5">
        <v>45</v>
      </c>
      <c r="G24" s="5" t="s">
        <v>97</v>
      </c>
      <c r="H24" s="81">
        <v>0.20833333333333334</v>
      </c>
      <c r="I24" s="81">
        <v>0.82847222222222217</v>
      </c>
      <c r="J24" s="44">
        <f t="shared" si="1"/>
        <v>14.883333333333331</v>
      </c>
      <c r="K24" s="5"/>
      <c r="L24">
        <v>39020</v>
      </c>
      <c r="M24" s="45">
        <f t="shared" si="2"/>
        <v>14.883333333333331</v>
      </c>
      <c r="N24" s="25">
        <f>L24-$L$23</f>
        <v>38620</v>
      </c>
      <c r="O24" s="11">
        <f t="shared" ref="O24:O26" si="23">N24*(1/$N$1)*(1/108)*(1/10^6)*(1/$L$1)*(1000)*(1/M24)</f>
        <v>7.2151285290516353E-9</v>
      </c>
      <c r="P24" s="11">
        <f t="shared" ref="P24:P25" si="24">O24*(10^12)/1000</f>
        <v>7.2151285290516354</v>
      </c>
      <c r="Q24" s="29">
        <f t="shared" ref="Q24" si="25">AVERAGE(P24:P26)</f>
        <v>7.5639282432862132</v>
      </c>
      <c r="R24" s="29">
        <f t="shared" ref="R24" si="26">STDEV(P24:P26)</f>
        <v>0.30466706772783614</v>
      </c>
      <c r="S24" s="29">
        <f t="shared" ref="S24" si="27">(R24/Q24)*100</f>
        <v>4.0278947384021047</v>
      </c>
      <c r="T24" s="84">
        <f>(Q24/10^12)*(1.5)</f>
        <v>1.134589236492932E-11</v>
      </c>
      <c r="U24" s="84">
        <f>T24*(10^12)</f>
        <v>11.34589236492932</v>
      </c>
      <c r="V24" s="5">
        <v>45</v>
      </c>
      <c r="W24" s="5" t="s">
        <v>97</v>
      </c>
    </row>
    <row r="25" spans="3:24" ht="19" thickTop="1" thickBot="1">
      <c r="C25" s="3">
        <f t="shared" si="0"/>
        <v>23</v>
      </c>
      <c r="D25" s="6">
        <v>39610</v>
      </c>
      <c r="E25" s="4">
        <v>1</v>
      </c>
      <c r="F25" s="5">
        <v>45</v>
      </c>
      <c r="G25" s="5" t="s">
        <v>97</v>
      </c>
      <c r="H25" s="81">
        <v>0.20833333333333334</v>
      </c>
      <c r="I25" s="81">
        <v>0.82847222222222217</v>
      </c>
      <c r="J25" s="44">
        <f t="shared" si="1"/>
        <v>14.883333333333331</v>
      </c>
      <c r="K25" s="5"/>
      <c r="L25">
        <v>41608</v>
      </c>
      <c r="M25" s="45">
        <f t="shared" si="2"/>
        <v>14.883333333333331</v>
      </c>
      <c r="N25" s="25">
        <f t="shared" ref="N25:N26" si="28">L25-$L$23</f>
        <v>41208</v>
      </c>
      <c r="O25" s="11">
        <f t="shared" si="23"/>
        <v>7.6986280793671614E-9</v>
      </c>
      <c r="P25" s="11">
        <f t="shared" si="24"/>
        <v>7.6986280793671611</v>
      </c>
      <c r="S25" s="29"/>
      <c r="T25" s="84"/>
      <c r="U25" s="84"/>
      <c r="V25" s="5">
        <v>45</v>
      </c>
      <c r="W25" s="5" t="s">
        <v>97</v>
      </c>
    </row>
    <row r="26" spans="3:24" ht="19" thickTop="1" thickBot="1">
      <c r="C26" s="3">
        <f t="shared" si="0"/>
        <v>24</v>
      </c>
      <c r="D26" s="6">
        <v>39610</v>
      </c>
      <c r="E26" s="4">
        <v>1</v>
      </c>
      <c r="F26" s="5">
        <v>45</v>
      </c>
      <c r="G26" s="5" t="s">
        <v>97</v>
      </c>
      <c r="H26" s="81">
        <v>0.20833333333333334</v>
      </c>
      <c r="I26" s="81">
        <v>0.82847222222222217</v>
      </c>
      <c r="J26" s="44">
        <f t="shared" si="1"/>
        <v>14.883333333333331</v>
      </c>
      <c r="K26" s="5"/>
      <c r="L26" s="46">
        <v>42033</v>
      </c>
      <c r="M26" s="47">
        <f t="shared" si="2"/>
        <v>14.883333333333331</v>
      </c>
      <c r="N26" s="26">
        <f t="shared" si="28"/>
        <v>41633</v>
      </c>
      <c r="O26" s="19">
        <f t="shared" si="23"/>
        <v>7.7780281214398408E-9</v>
      </c>
      <c r="P26" s="19">
        <f t="shared" si="15"/>
        <v>7.7780281214398412</v>
      </c>
      <c r="Q26" s="31"/>
      <c r="R26" s="31"/>
      <c r="S26" s="31"/>
      <c r="T26" s="85"/>
      <c r="U26" s="135"/>
      <c r="V26" s="5">
        <v>45</v>
      </c>
      <c r="W26" s="5" t="s">
        <v>97</v>
      </c>
    </row>
    <row r="27" spans="3:24" ht="19" thickTop="1" thickBot="1">
      <c r="C27" s="3">
        <f>C26+1</f>
        <v>25</v>
      </c>
      <c r="D27" s="6">
        <v>39610</v>
      </c>
      <c r="E27" s="4">
        <v>1</v>
      </c>
      <c r="F27" s="5" t="s">
        <v>101</v>
      </c>
      <c r="G27" s="5" t="s">
        <v>96</v>
      </c>
      <c r="H27" s="81">
        <v>0.20833333333333334</v>
      </c>
      <c r="I27" s="81">
        <v>0.82847222222222217</v>
      </c>
      <c r="J27" s="44">
        <f t="shared" si="1"/>
        <v>14.883333333333331</v>
      </c>
      <c r="K27" s="5"/>
      <c r="L27">
        <v>351</v>
      </c>
      <c r="M27" s="45">
        <f t="shared" si="2"/>
        <v>14.883333333333331</v>
      </c>
      <c r="N27" s="25"/>
      <c r="S27" s="29"/>
      <c r="T27" s="25"/>
      <c r="U27" s="25"/>
      <c r="V27" s="5" t="s">
        <v>101</v>
      </c>
      <c r="W27" s="5" t="s">
        <v>96</v>
      </c>
    </row>
    <row r="28" spans="3:24" ht="19" thickTop="1" thickBot="1">
      <c r="C28" s="3">
        <f t="shared" si="0"/>
        <v>26</v>
      </c>
      <c r="D28" s="6">
        <v>39610</v>
      </c>
      <c r="E28" s="4">
        <v>1</v>
      </c>
      <c r="F28" s="5">
        <v>75</v>
      </c>
      <c r="G28" s="5" t="s">
        <v>96</v>
      </c>
      <c r="H28" s="81">
        <v>0.20833333333333334</v>
      </c>
      <c r="I28" s="81">
        <v>0.82847222222222217</v>
      </c>
      <c r="J28" s="44">
        <f t="shared" si="1"/>
        <v>14.883333333333331</v>
      </c>
      <c r="K28" s="5"/>
      <c r="L28">
        <v>49132</v>
      </c>
      <c r="M28" s="45">
        <f t="shared" si="2"/>
        <v>14.883333333333331</v>
      </c>
      <c r="N28" s="25">
        <f>L28-$L$27</f>
        <v>48781</v>
      </c>
      <c r="O28" s="11">
        <f t="shared" ref="O28:O30" si="29">N28*(1/$N$1)*(1/108)*(1/10^6)*(1/$L$1)*(1000)*(1/M28)</f>
        <v>9.1134434172881354E-9</v>
      </c>
      <c r="P28" s="11">
        <f t="shared" ref="P28:P29" si="30">O28*(10^12)/1000</f>
        <v>9.1134434172881349</v>
      </c>
      <c r="Q28" s="29">
        <f t="shared" ref="Q28" si="31">AVERAGE(P28:P30)</f>
        <v>8.9880847626275031</v>
      </c>
      <c r="R28" s="29">
        <f t="shared" ref="R28" si="32">STDEV(P28:P30)</f>
        <v>0.19615867123992856</v>
      </c>
      <c r="S28" s="29">
        <f t="shared" ref="S28" si="33">(R28/Q28)*100</f>
        <v>2.1824301441343454</v>
      </c>
      <c r="T28" s="84">
        <f>(Q28/10^12)*(1.5)</f>
        <v>1.3482127143941256E-11</v>
      </c>
      <c r="U28" s="84">
        <f>T28*(10^12)</f>
        <v>13.482127143941256</v>
      </c>
      <c r="V28" s="5">
        <v>75</v>
      </c>
      <c r="W28" s="5" t="s">
        <v>96</v>
      </c>
    </row>
    <row r="29" spans="3:24" ht="19" thickTop="1" thickBot="1">
      <c r="C29" s="3">
        <f t="shared" si="0"/>
        <v>27</v>
      </c>
      <c r="D29" s="6">
        <v>39610</v>
      </c>
      <c r="E29" s="4">
        <v>1</v>
      </c>
      <c r="F29" s="5">
        <v>75</v>
      </c>
      <c r="G29" s="5" t="s">
        <v>96</v>
      </c>
      <c r="H29" s="81">
        <v>0.20833333333333334</v>
      </c>
      <c r="I29" s="81">
        <v>0.82847222222222217</v>
      </c>
      <c r="J29" s="44">
        <f t="shared" si="1"/>
        <v>14.883333333333331</v>
      </c>
      <c r="K29" s="5"/>
      <c r="L29">
        <v>47251</v>
      </c>
      <c r="M29" s="45">
        <f t="shared" si="2"/>
        <v>14.883333333333331</v>
      </c>
      <c r="N29" s="25">
        <f t="shared" ref="N29:N30" si="34">L29-$L$27</f>
        <v>46900</v>
      </c>
      <c r="O29" s="11">
        <f t="shared" si="29"/>
        <v>8.7620281722558693E-9</v>
      </c>
      <c r="P29" s="11">
        <f t="shared" si="30"/>
        <v>8.7620281722558691</v>
      </c>
      <c r="S29" s="29"/>
      <c r="T29" s="25"/>
      <c r="U29" s="25"/>
      <c r="V29" s="5">
        <v>75</v>
      </c>
      <c r="W29" s="5" t="s">
        <v>96</v>
      </c>
    </row>
    <row r="30" spans="3:24" ht="19" thickTop="1" thickBot="1">
      <c r="C30" s="3">
        <f t="shared" si="0"/>
        <v>28</v>
      </c>
      <c r="D30" s="6">
        <v>39610</v>
      </c>
      <c r="E30" s="4">
        <v>1</v>
      </c>
      <c r="F30" s="5">
        <v>75</v>
      </c>
      <c r="G30" s="5" t="s">
        <v>96</v>
      </c>
      <c r="H30" s="81">
        <v>0.20833333333333334</v>
      </c>
      <c r="I30" s="81">
        <v>0.82847222222222217</v>
      </c>
      <c r="J30" s="44">
        <f t="shared" si="1"/>
        <v>14.883333333333331</v>
      </c>
      <c r="K30" s="5"/>
      <c r="L30" s="46">
        <v>49000</v>
      </c>
      <c r="M30" s="47">
        <f t="shared" si="2"/>
        <v>14.883333333333331</v>
      </c>
      <c r="N30" s="26">
        <f t="shared" si="34"/>
        <v>48649</v>
      </c>
      <c r="O30" s="19">
        <f t="shared" si="29"/>
        <v>9.0887826983385016E-9</v>
      </c>
      <c r="P30" s="19">
        <f t="shared" si="15"/>
        <v>9.0887826983385018</v>
      </c>
      <c r="Q30" s="31"/>
      <c r="R30" s="31"/>
      <c r="S30" s="31"/>
      <c r="T30" s="26"/>
      <c r="U30" s="136"/>
      <c r="V30" s="5">
        <v>75</v>
      </c>
      <c r="W30" s="5" t="s">
        <v>96</v>
      </c>
    </row>
    <row r="31" spans="3:24" ht="19" thickTop="1" thickBot="1">
      <c r="C31" s="3">
        <f t="shared" si="0"/>
        <v>29</v>
      </c>
      <c r="D31" s="6">
        <v>39610</v>
      </c>
      <c r="E31" s="4">
        <v>1</v>
      </c>
      <c r="F31" s="5" t="s">
        <v>101</v>
      </c>
      <c r="G31" s="5" t="s">
        <v>97</v>
      </c>
      <c r="H31" s="81">
        <v>0.20833333333333334</v>
      </c>
      <c r="I31" s="81">
        <v>0.82847222222222217</v>
      </c>
      <c r="J31" s="44">
        <f t="shared" si="1"/>
        <v>14.883333333333331</v>
      </c>
      <c r="K31" s="5"/>
      <c r="L31">
        <v>433</v>
      </c>
      <c r="M31" s="45">
        <f t="shared" si="2"/>
        <v>14.883333333333331</v>
      </c>
      <c r="N31" s="25"/>
      <c r="S31" s="29"/>
      <c r="T31" s="25"/>
      <c r="U31" s="25"/>
      <c r="V31" s="5" t="s">
        <v>101</v>
      </c>
      <c r="W31" s="5" t="s">
        <v>97</v>
      </c>
    </row>
    <row r="32" spans="3:24" ht="19" thickTop="1" thickBot="1">
      <c r="C32" s="3">
        <f t="shared" si="0"/>
        <v>30</v>
      </c>
      <c r="D32" s="6">
        <v>39610</v>
      </c>
      <c r="E32" s="4">
        <v>1</v>
      </c>
      <c r="F32" s="5">
        <v>75</v>
      </c>
      <c r="G32" s="5" t="s">
        <v>97</v>
      </c>
      <c r="H32" s="81">
        <v>0.20833333333333334</v>
      </c>
      <c r="I32" s="81">
        <v>0.82847222222222217</v>
      </c>
      <c r="J32" s="44">
        <f t="shared" si="1"/>
        <v>14.883333333333331</v>
      </c>
      <c r="K32" s="5"/>
      <c r="L32">
        <v>30389</v>
      </c>
      <c r="M32" s="45">
        <f t="shared" si="2"/>
        <v>14.883333333333331</v>
      </c>
      <c r="N32" s="25">
        <f>L32-$L$31</f>
        <v>29956</v>
      </c>
      <c r="O32" s="11">
        <f t="shared" ref="O32:O34" si="35">N32*(1/$N$1)*(1/108)*(1/10^6)*(1/$L$1)*(1000)*(1/M32)</f>
        <v>5.5964886125393785E-9</v>
      </c>
      <c r="P32" s="11">
        <f t="shared" ref="P32:P33" si="36">O32*(10^12)/1000</f>
        <v>5.5964886125393782</v>
      </c>
      <c r="Q32" s="29">
        <f t="shared" ref="Q32" si="37">AVERAGE(P32:P34)</f>
        <v>5.5509036472082398</v>
      </c>
      <c r="R32" s="29">
        <f t="shared" ref="R32" si="38">STDEV(P32:P34)</f>
        <v>6.583405948460358E-2</v>
      </c>
      <c r="S32" s="29">
        <f t="shared" ref="S32" si="39">(R32/Q32)*100</f>
        <v>1.1860061652793059</v>
      </c>
      <c r="T32" s="84">
        <f>(Q32/10^12)*(1.5)</f>
        <v>8.3263554708123601E-12</v>
      </c>
      <c r="U32" s="84">
        <f>T32*(10^12)</f>
        <v>8.3263554708123593</v>
      </c>
      <c r="V32" s="5">
        <v>75</v>
      </c>
      <c r="W32" s="5" t="s">
        <v>97</v>
      </c>
    </row>
    <row r="33" spans="3:23" ht="19" thickTop="1" thickBot="1">
      <c r="C33" s="3">
        <f t="shared" si="0"/>
        <v>31</v>
      </c>
      <c r="D33" s="6">
        <v>39610</v>
      </c>
      <c r="E33" s="4">
        <v>1</v>
      </c>
      <c r="F33" s="5">
        <v>75</v>
      </c>
      <c r="G33" s="5" t="s">
        <v>97</v>
      </c>
      <c r="H33" s="81">
        <v>0.20833333333333334</v>
      </c>
      <c r="I33" s="81">
        <v>0.82847222222222217</v>
      </c>
      <c r="J33" s="44">
        <f t="shared" si="1"/>
        <v>14.883333333333331</v>
      </c>
      <c r="K33" s="5"/>
      <c r="L33">
        <v>30305</v>
      </c>
      <c r="M33" s="45">
        <f t="shared" si="2"/>
        <v>14.883333333333331</v>
      </c>
      <c r="N33" s="25">
        <f t="shared" ref="N33:N34" si="40">L33-$L$31</f>
        <v>29872</v>
      </c>
      <c r="O33" s="11">
        <f t="shared" si="35"/>
        <v>5.5807954277532494E-9</v>
      </c>
      <c r="P33" s="11">
        <f t="shared" si="36"/>
        <v>5.580795427753249</v>
      </c>
      <c r="S33" s="29"/>
      <c r="T33" s="25"/>
      <c r="U33" s="25"/>
      <c r="V33" s="5">
        <v>75</v>
      </c>
      <c r="W33" s="5" t="s">
        <v>97</v>
      </c>
    </row>
    <row r="34" spans="3:23" ht="19" thickTop="1" thickBot="1">
      <c r="C34" s="3">
        <f t="shared" si="0"/>
        <v>32</v>
      </c>
      <c r="D34" s="6">
        <v>39610</v>
      </c>
      <c r="E34" s="4">
        <v>1</v>
      </c>
      <c r="F34" s="5">
        <v>75</v>
      </c>
      <c r="G34" s="5" t="s">
        <v>97</v>
      </c>
      <c r="H34" s="81">
        <v>0.20833333333333334</v>
      </c>
      <c r="I34" s="81">
        <v>0.82847222222222217</v>
      </c>
      <c r="J34" s="44">
        <f t="shared" si="1"/>
        <v>14.883333333333331</v>
      </c>
      <c r="K34" s="5"/>
      <c r="L34" s="46">
        <v>29741</v>
      </c>
      <c r="M34" s="47">
        <f t="shared" si="2"/>
        <v>14.883333333333331</v>
      </c>
      <c r="N34" s="26">
        <f t="shared" si="40"/>
        <v>29308</v>
      </c>
      <c r="O34" s="19">
        <f t="shared" si="35"/>
        <v>5.4754269013320915E-9</v>
      </c>
      <c r="P34" s="19">
        <f t="shared" si="15"/>
        <v>5.4754269013320922</v>
      </c>
      <c r="Q34" s="31"/>
      <c r="R34" s="31"/>
      <c r="S34" s="31"/>
      <c r="T34" s="26"/>
      <c r="U34" s="136"/>
      <c r="V34" s="5">
        <v>75</v>
      </c>
      <c r="W34" s="5" t="s">
        <v>97</v>
      </c>
    </row>
    <row r="35" spans="3:23" ht="19" thickTop="1" thickBot="1">
      <c r="C35" s="3">
        <f t="shared" si="0"/>
        <v>33</v>
      </c>
      <c r="D35" s="6">
        <v>39610</v>
      </c>
      <c r="E35" s="4">
        <v>1</v>
      </c>
      <c r="F35" s="5" t="s">
        <v>102</v>
      </c>
      <c r="G35" s="5" t="s">
        <v>96</v>
      </c>
      <c r="H35" s="81">
        <v>0.20833333333333334</v>
      </c>
      <c r="I35" s="81">
        <v>0.82847222222222217</v>
      </c>
      <c r="J35" s="44">
        <f t="shared" si="1"/>
        <v>14.883333333333331</v>
      </c>
      <c r="K35" s="5"/>
      <c r="L35">
        <v>483</v>
      </c>
      <c r="M35" s="45">
        <f t="shared" si="2"/>
        <v>14.883333333333331</v>
      </c>
      <c r="N35" s="25"/>
      <c r="S35" s="29"/>
      <c r="T35" s="25"/>
      <c r="U35" s="25"/>
      <c r="V35" s="5" t="s">
        <v>102</v>
      </c>
      <c r="W35" s="5" t="s">
        <v>96</v>
      </c>
    </row>
    <row r="36" spans="3:23" ht="19" thickTop="1" thickBot="1">
      <c r="C36" s="3">
        <f t="shared" si="0"/>
        <v>34</v>
      </c>
      <c r="D36" s="6">
        <v>39610</v>
      </c>
      <c r="E36" s="4">
        <v>1</v>
      </c>
      <c r="F36" s="5">
        <v>100</v>
      </c>
      <c r="G36" s="5" t="s">
        <v>96</v>
      </c>
      <c r="H36" s="81">
        <v>0.20833333333333334</v>
      </c>
      <c r="I36" s="81">
        <v>0.82847222222222217</v>
      </c>
      <c r="J36" s="44">
        <f t="shared" si="1"/>
        <v>14.883333333333331</v>
      </c>
      <c r="K36" s="5"/>
      <c r="L36">
        <v>45306</v>
      </c>
      <c r="M36" s="45">
        <f t="shared" si="2"/>
        <v>14.883333333333331</v>
      </c>
      <c r="N36" s="25">
        <f>L36-$L$35</f>
        <v>44823</v>
      </c>
      <c r="O36" s="11">
        <f t="shared" ref="O36:O38" si="41">N36*(1/$N$1)*(1/108)*(1/10^6)*(1/$L$1)*(1000)*(1/M36)</f>
        <v>8.3739954960559644E-9</v>
      </c>
      <c r="P36" s="11">
        <f t="shared" ref="P36:P37" si="42">O36*(10^12)/1000</f>
        <v>8.373995496055965</v>
      </c>
      <c r="Q36" s="29">
        <f t="shared" ref="Q36" si="43">AVERAGE(P36:P38)</f>
        <v>8.2788399946543532</v>
      </c>
      <c r="R36" s="29">
        <f t="shared" ref="R36" si="44">STDEV(P36:P38)</f>
        <v>0.27387154480256742</v>
      </c>
      <c r="S36" s="29">
        <f t="shared" ref="S36" si="45">(R36/Q36)*100</f>
        <v>3.3080908071590498</v>
      </c>
      <c r="T36" s="84">
        <f>(Q36/10^12)*(1.5)</f>
        <v>1.241825999198153E-11</v>
      </c>
      <c r="U36" s="84">
        <f>T36*(10^12)</f>
        <v>12.418259991981531</v>
      </c>
      <c r="V36" s="5">
        <v>100</v>
      </c>
      <c r="W36" s="5" t="s">
        <v>96</v>
      </c>
    </row>
    <row r="37" spans="3:23" ht="19" thickTop="1" thickBot="1">
      <c r="C37" s="3">
        <f t="shared" si="0"/>
        <v>35</v>
      </c>
      <c r="D37" s="6">
        <v>39610</v>
      </c>
      <c r="E37" s="4">
        <v>1</v>
      </c>
      <c r="F37" s="5">
        <v>100</v>
      </c>
      <c r="G37" s="5" t="s">
        <v>96</v>
      </c>
      <c r="H37" s="81">
        <v>0.20833333333333334</v>
      </c>
      <c r="I37" s="81">
        <v>0.82847222222222217</v>
      </c>
      <c r="J37" s="44">
        <f t="shared" si="1"/>
        <v>14.883333333333331</v>
      </c>
      <c r="K37" s="5"/>
      <c r="L37">
        <v>45940</v>
      </c>
      <c r="M37" s="45">
        <f t="shared" si="2"/>
        <v>14.883333333333331</v>
      </c>
      <c r="N37" s="25">
        <f t="shared" ref="N37:N38" si="46">L37-$L$35</f>
        <v>45457</v>
      </c>
      <c r="O37" s="11">
        <f t="shared" si="41"/>
        <v>8.4924416764655661E-9</v>
      </c>
      <c r="P37" s="11">
        <f t="shared" si="42"/>
        <v>8.4924416764655657</v>
      </c>
      <c r="S37" s="29"/>
      <c r="T37" s="25"/>
      <c r="U37" s="25"/>
      <c r="V37" s="5">
        <v>100</v>
      </c>
      <c r="W37" s="5" t="s">
        <v>96</v>
      </c>
    </row>
    <row r="38" spans="3:23" ht="19" thickTop="1" thickBot="1">
      <c r="C38" s="3">
        <f t="shared" si="0"/>
        <v>36</v>
      </c>
      <c r="D38" s="6">
        <v>39610</v>
      </c>
      <c r="E38" s="4">
        <v>1</v>
      </c>
      <c r="F38" s="5">
        <v>100</v>
      </c>
      <c r="G38" s="5" t="s">
        <v>96</v>
      </c>
      <c r="H38" s="81">
        <v>0.20833333333333334</v>
      </c>
      <c r="I38" s="81">
        <v>0.82847222222222217</v>
      </c>
      <c r="J38" s="44">
        <f t="shared" si="1"/>
        <v>14.883333333333331</v>
      </c>
      <c r="K38" s="5"/>
      <c r="L38" s="46">
        <v>43144</v>
      </c>
      <c r="M38" s="47">
        <f t="shared" si="2"/>
        <v>14.883333333333331</v>
      </c>
      <c r="N38" s="26">
        <f t="shared" si="46"/>
        <v>42661</v>
      </c>
      <c r="O38" s="19">
        <f t="shared" si="41"/>
        <v>7.970082811441527E-9</v>
      </c>
      <c r="P38" s="19">
        <f t="shared" si="15"/>
        <v>7.970082811441527</v>
      </c>
      <c r="Q38" s="31"/>
      <c r="R38" s="31"/>
      <c r="S38" s="31"/>
      <c r="T38" s="26"/>
      <c r="U38" s="136"/>
      <c r="V38" s="5">
        <v>100</v>
      </c>
      <c r="W38" s="5" t="s">
        <v>96</v>
      </c>
    </row>
    <row r="39" spans="3:23" ht="19" thickTop="1" thickBot="1">
      <c r="C39" s="3">
        <f t="shared" si="0"/>
        <v>37</v>
      </c>
      <c r="D39" s="6">
        <v>39610</v>
      </c>
      <c r="E39" s="4">
        <v>1</v>
      </c>
      <c r="F39" s="5" t="s">
        <v>102</v>
      </c>
      <c r="G39" s="5" t="s">
        <v>97</v>
      </c>
      <c r="H39" s="81">
        <v>0.20833333333333334</v>
      </c>
      <c r="I39" s="81">
        <v>0.82847222222222217</v>
      </c>
      <c r="J39" s="44">
        <f t="shared" si="1"/>
        <v>14.883333333333331</v>
      </c>
      <c r="K39" s="5"/>
      <c r="L39">
        <v>586</v>
      </c>
      <c r="M39" s="45">
        <f t="shared" si="2"/>
        <v>14.883333333333331</v>
      </c>
      <c r="N39" s="25"/>
      <c r="S39" s="29"/>
      <c r="T39" s="25"/>
      <c r="U39" s="25"/>
      <c r="V39" s="5" t="s">
        <v>102</v>
      </c>
      <c r="W39" s="5" t="s">
        <v>97</v>
      </c>
    </row>
    <row r="40" spans="3:23" ht="19" thickTop="1" thickBot="1">
      <c r="C40" s="3">
        <f t="shared" si="0"/>
        <v>38</v>
      </c>
      <c r="D40" s="6">
        <v>39610</v>
      </c>
      <c r="E40" s="4">
        <v>1</v>
      </c>
      <c r="F40" s="5">
        <v>100</v>
      </c>
      <c r="G40" s="5" t="s">
        <v>97</v>
      </c>
      <c r="H40" s="81">
        <v>0.20833333333333334</v>
      </c>
      <c r="I40" s="81">
        <v>0.82847222222222217</v>
      </c>
      <c r="J40" s="44">
        <f t="shared" si="1"/>
        <v>14.883333333333331</v>
      </c>
      <c r="K40" s="5"/>
      <c r="L40">
        <v>27467</v>
      </c>
      <c r="M40" s="45">
        <f t="shared" si="2"/>
        <v>14.883333333333331</v>
      </c>
      <c r="N40" s="25">
        <f>L40-$L$39</f>
        <v>26881</v>
      </c>
      <c r="O40" s="11">
        <f t="shared" ref="O40:O42" si="47">N40*(1/$N$1)*(1/108)*(1/10^6)*(1/$L$1)*(1000)*(1/M40)</f>
        <v>5.022005955189979E-9</v>
      </c>
      <c r="P40" s="11">
        <f t="shared" ref="P40:P41" si="48">O40*(10^12)/1000</f>
        <v>5.0220059551899787</v>
      </c>
      <c r="Q40" s="29">
        <f t="shared" ref="Q40" si="49">AVERAGE(P40:P42)</f>
        <v>4.6955628018213558</v>
      </c>
      <c r="R40" s="29">
        <f t="shared" ref="R40" si="50">STDEV(P40:P42)</f>
        <v>0.28405697683788184</v>
      </c>
      <c r="S40" s="29">
        <f t="shared" ref="S40" si="51">(R40/Q40)*100</f>
        <v>6.0494766831294289</v>
      </c>
      <c r="T40" s="84">
        <f>(Q40/10^12)*(1.5)</f>
        <v>7.0433442027320327E-12</v>
      </c>
      <c r="U40" s="84">
        <f>T40*(10^12)</f>
        <v>7.0433442027320323</v>
      </c>
      <c r="V40" s="5">
        <v>100</v>
      </c>
      <c r="W40" s="5" t="s">
        <v>97</v>
      </c>
    </row>
    <row r="41" spans="3:23" ht="19" thickTop="1" thickBot="1">
      <c r="C41" s="3">
        <f t="shared" si="0"/>
        <v>39</v>
      </c>
      <c r="D41" s="6">
        <v>39610</v>
      </c>
      <c r="E41" s="4">
        <v>1</v>
      </c>
      <c r="F41" s="5">
        <v>100</v>
      </c>
      <c r="G41" s="5" t="s">
        <v>97</v>
      </c>
      <c r="H41" s="81">
        <v>0.20833333333333334</v>
      </c>
      <c r="I41" s="81">
        <v>0.82847222222222217</v>
      </c>
      <c r="J41" s="44">
        <f t="shared" si="1"/>
        <v>14.883333333333331</v>
      </c>
      <c r="K41" s="5"/>
      <c r="L41">
        <v>24994</v>
      </c>
      <c r="M41" s="45">
        <f t="shared" si="2"/>
        <v>14.883333333333331</v>
      </c>
      <c r="N41" s="25">
        <f t="shared" ref="N41:N42" si="52">L41-$L$39</f>
        <v>24408</v>
      </c>
      <c r="O41" s="11">
        <f t="shared" si="47"/>
        <v>4.5599911221411786E-9</v>
      </c>
      <c r="P41" s="11">
        <f t="shared" si="48"/>
        <v>4.5599911221411782</v>
      </c>
      <c r="S41" s="29"/>
      <c r="T41" s="25"/>
      <c r="U41" s="25"/>
      <c r="V41" s="5">
        <v>100</v>
      </c>
      <c r="W41" s="5" t="s">
        <v>97</v>
      </c>
    </row>
    <row r="42" spans="3:23" ht="19" thickTop="1" thickBot="1">
      <c r="C42" s="3">
        <f t="shared" si="0"/>
        <v>40</v>
      </c>
      <c r="D42" s="6">
        <v>39610</v>
      </c>
      <c r="E42" s="4">
        <v>1</v>
      </c>
      <c r="F42" s="5">
        <v>100</v>
      </c>
      <c r="G42" s="5" t="s">
        <v>97</v>
      </c>
      <c r="H42" s="81">
        <v>0.20833333333333334</v>
      </c>
      <c r="I42" s="81">
        <v>0.82847222222222217</v>
      </c>
      <c r="J42" s="44">
        <f t="shared" si="1"/>
        <v>14.883333333333331</v>
      </c>
      <c r="K42" s="5"/>
      <c r="L42" s="46">
        <v>24698</v>
      </c>
      <c r="M42" s="47">
        <f t="shared" si="2"/>
        <v>14.883333333333331</v>
      </c>
      <c r="N42" s="26">
        <f t="shared" si="52"/>
        <v>24112</v>
      </c>
      <c r="O42" s="19">
        <f t="shared" si="47"/>
        <v>4.5046913281329111E-9</v>
      </c>
      <c r="P42" s="19">
        <f t="shared" si="15"/>
        <v>4.5046913281329104</v>
      </c>
      <c r="Q42" s="31"/>
      <c r="R42" s="31"/>
      <c r="S42" s="31"/>
      <c r="T42" s="26"/>
      <c r="U42" s="136"/>
      <c r="V42" s="5">
        <v>100</v>
      </c>
      <c r="W42" s="5" t="s">
        <v>97</v>
      </c>
    </row>
    <row r="43" spans="3:23" ht="19" thickTop="1" thickBot="1">
      <c r="C43" s="3">
        <f>C42+1</f>
        <v>41</v>
      </c>
      <c r="D43" s="6">
        <v>39610</v>
      </c>
      <c r="E43" s="4">
        <v>1</v>
      </c>
      <c r="F43" s="5" t="s">
        <v>103</v>
      </c>
      <c r="G43" s="5" t="s">
        <v>96</v>
      </c>
      <c r="H43" s="81">
        <v>0.20833333333333334</v>
      </c>
      <c r="I43" s="81">
        <v>0.82847222222222217</v>
      </c>
      <c r="J43" s="44">
        <f t="shared" si="1"/>
        <v>14.883333333333331</v>
      </c>
      <c r="K43" s="5"/>
      <c r="L43">
        <v>247</v>
      </c>
      <c r="M43" s="45">
        <f t="shared" si="2"/>
        <v>14.883333333333331</v>
      </c>
      <c r="N43" s="25"/>
      <c r="S43" s="29"/>
      <c r="T43" s="25"/>
      <c r="U43" s="25"/>
      <c r="V43" s="5" t="s">
        <v>103</v>
      </c>
      <c r="W43" s="5" t="s">
        <v>96</v>
      </c>
    </row>
    <row r="44" spans="3:23" ht="19" thickTop="1" thickBot="1">
      <c r="C44" s="3">
        <f t="shared" si="0"/>
        <v>42</v>
      </c>
      <c r="D44" s="6">
        <v>39610</v>
      </c>
      <c r="E44" s="4">
        <v>1</v>
      </c>
      <c r="F44" s="5">
        <v>125</v>
      </c>
      <c r="G44" s="5" t="s">
        <v>96</v>
      </c>
      <c r="H44" s="81">
        <v>0.20833333333333334</v>
      </c>
      <c r="I44" s="81">
        <v>0.82847222222222217</v>
      </c>
      <c r="J44" s="44">
        <f t="shared" si="1"/>
        <v>14.883333333333331</v>
      </c>
      <c r="K44" s="5"/>
      <c r="L44">
        <v>17872</v>
      </c>
      <c r="M44" s="45">
        <f t="shared" si="2"/>
        <v>14.883333333333331</v>
      </c>
      <c r="N44" s="25">
        <f>L44-$L$43</f>
        <v>17625</v>
      </c>
      <c r="O44" s="11">
        <f t="shared" ref="O44:O46" si="53">N44*(1/$N$1)*(1/108)*(1/10^6)*(1/$L$1)*(1000)*(1/M44)</f>
        <v>3.2927664506611879E-9</v>
      </c>
      <c r="P44" s="11">
        <f t="shared" ref="P44:P45" si="54">O44*(10^12)/1000</f>
        <v>3.2927664506611878</v>
      </c>
      <c r="Q44" s="29">
        <f t="shared" ref="Q44" si="55">AVERAGE(P44:P46)</f>
        <v>3.3381645923639205</v>
      </c>
      <c r="R44" s="29">
        <f t="shared" ref="R44" si="56">STDEV(P44:P46)</f>
        <v>0.12506680324393754</v>
      </c>
      <c r="S44" s="29">
        <f t="shared" ref="S44" si="57">(R44/Q44)*100</f>
        <v>3.7465738966265745</v>
      </c>
      <c r="T44" s="84">
        <f>(Q44/10^12)*(1.5)</f>
        <v>5.0072468885458809E-12</v>
      </c>
      <c r="U44" s="84">
        <f>T44*(10^12)</f>
        <v>5.0072468885458807</v>
      </c>
      <c r="V44" s="5">
        <v>125</v>
      </c>
      <c r="W44" s="5" t="s">
        <v>96</v>
      </c>
    </row>
    <row r="45" spans="3:23" ht="19" thickTop="1" thickBot="1">
      <c r="C45" s="3">
        <f t="shared" si="0"/>
        <v>43</v>
      </c>
      <c r="D45" s="6">
        <v>39610</v>
      </c>
      <c r="E45" s="4">
        <v>1</v>
      </c>
      <c r="F45" s="5">
        <v>125</v>
      </c>
      <c r="G45" s="5" t="s">
        <v>96</v>
      </c>
      <c r="H45" s="81">
        <v>0.20833333333333334</v>
      </c>
      <c r="I45" s="81">
        <v>0.82847222222222217</v>
      </c>
      <c r="J45" s="44">
        <f t="shared" si="1"/>
        <v>14.883333333333331</v>
      </c>
      <c r="K45" s="5"/>
      <c r="L45">
        <v>18872</v>
      </c>
      <c r="M45" s="45">
        <f t="shared" si="2"/>
        <v>14.883333333333331</v>
      </c>
      <c r="N45" s="25">
        <f t="shared" ref="N45" si="58">L45-$L$43</f>
        <v>18625</v>
      </c>
      <c r="O45" s="11">
        <f t="shared" si="53"/>
        <v>3.4795900790674965E-9</v>
      </c>
      <c r="P45" s="11">
        <f t="shared" si="54"/>
        <v>3.4795900790674965</v>
      </c>
      <c r="S45" s="29"/>
      <c r="T45" s="25"/>
      <c r="U45" s="25"/>
      <c r="V45" s="5">
        <v>125</v>
      </c>
      <c r="W45" s="5" t="s">
        <v>96</v>
      </c>
    </row>
    <row r="46" spans="3:23" ht="19" thickTop="1" thickBot="1">
      <c r="C46" s="3">
        <f t="shared" si="0"/>
        <v>44</v>
      </c>
      <c r="D46" s="6">
        <v>39610</v>
      </c>
      <c r="E46" s="4">
        <v>1</v>
      </c>
      <c r="F46" s="5">
        <v>125</v>
      </c>
      <c r="G46" s="5" t="s">
        <v>96</v>
      </c>
      <c r="H46" s="81">
        <v>0.20833333333333334</v>
      </c>
      <c r="I46" s="81">
        <v>0.82847222222222217</v>
      </c>
      <c r="J46" s="44">
        <f t="shared" si="1"/>
        <v>14.883333333333331</v>
      </c>
      <c r="K46" s="5"/>
      <c r="L46" s="46">
        <v>17601</v>
      </c>
      <c r="M46" s="47">
        <f t="shared" si="2"/>
        <v>14.883333333333331</v>
      </c>
      <c r="N46" s="26">
        <f>L46-$L$43</f>
        <v>17354</v>
      </c>
      <c r="O46" s="19">
        <f t="shared" si="53"/>
        <v>3.2421372473630782E-9</v>
      </c>
      <c r="P46" s="19">
        <f t="shared" si="15"/>
        <v>3.2421372473630781</v>
      </c>
      <c r="Q46" s="31"/>
      <c r="R46" s="31"/>
      <c r="S46" s="31"/>
      <c r="T46" s="26"/>
      <c r="U46" s="136"/>
      <c r="V46" s="5">
        <v>125</v>
      </c>
      <c r="W46" s="5" t="s">
        <v>96</v>
      </c>
    </row>
    <row r="47" spans="3:23" ht="19" thickTop="1" thickBot="1">
      <c r="C47" s="3">
        <f t="shared" si="0"/>
        <v>45</v>
      </c>
      <c r="D47" s="6">
        <v>39610</v>
      </c>
      <c r="E47" s="4">
        <v>1</v>
      </c>
      <c r="F47" s="5" t="s">
        <v>103</v>
      </c>
      <c r="G47" s="5" t="s">
        <v>97</v>
      </c>
      <c r="H47" s="81">
        <v>0.20833333333333334</v>
      </c>
      <c r="I47" s="81">
        <v>0.82847222222222217</v>
      </c>
      <c r="J47" s="44">
        <f t="shared" si="1"/>
        <v>14.883333333333331</v>
      </c>
      <c r="K47" s="5"/>
      <c r="L47">
        <v>324</v>
      </c>
      <c r="M47" s="45">
        <f t="shared" si="2"/>
        <v>14.883333333333331</v>
      </c>
      <c r="N47" s="25"/>
      <c r="S47" s="29"/>
      <c r="T47" s="25"/>
      <c r="U47" s="25"/>
      <c r="V47" s="5" t="s">
        <v>103</v>
      </c>
      <c r="W47" s="5" t="s">
        <v>97</v>
      </c>
    </row>
    <row r="48" spans="3:23" ht="19" thickTop="1" thickBot="1">
      <c r="C48" s="3">
        <f t="shared" si="0"/>
        <v>46</v>
      </c>
      <c r="D48" s="6">
        <v>39610</v>
      </c>
      <c r="E48" s="4">
        <v>1</v>
      </c>
      <c r="F48" s="5">
        <v>125</v>
      </c>
      <c r="G48" s="5" t="s">
        <v>97</v>
      </c>
      <c r="H48" s="81">
        <v>0.20833333333333334</v>
      </c>
      <c r="I48" s="81">
        <v>0.82847222222222217</v>
      </c>
      <c r="J48" s="44">
        <f t="shared" si="1"/>
        <v>14.883333333333331</v>
      </c>
      <c r="K48" s="5"/>
      <c r="L48">
        <v>11346</v>
      </c>
      <c r="M48" s="45">
        <f t="shared" si="2"/>
        <v>14.883333333333331</v>
      </c>
      <c r="N48" s="25">
        <f>L48-$L$47</f>
        <v>11022</v>
      </c>
      <c r="O48" s="11">
        <f t="shared" ref="O48:O50" si="59">N48*(1/$N$1)*(1/108)*(1/10^6)*(1/$L$1)*(1000)*(1/M48)</f>
        <v>2.0591700322943322E-9</v>
      </c>
      <c r="P48" s="11">
        <f t="shared" ref="P48:P49" si="60">O48*(10^12)/1000</f>
        <v>2.059170032294332</v>
      </c>
      <c r="Q48" s="29">
        <f t="shared" ref="Q48" si="61">AVERAGE(P48:P50)</f>
        <v>2.1490944721005687</v>
      </c>
      <c r="R48" s="29">
        <f t="shared" ref="R48" si="62">STDEV(P48:P50)</f>
        <v>0.15124608351340038</v>
      </c>
      <c r="S48" s="29">
        <f t="shared" ref="S48" si="63">(R48/Q48)*100</f>
        <v>7.0376656529933452</v>
      </c>
      <c r="T48" s="84">
        <f>(Q48/10^12)*(1.5)</f>
        <v>3.2236417081508527E-12</v>
      </c>
      <c r="U48" s="84">
        <f>T48*(10^12)</f>
        <v>3.2236417081508528</v>
      </c>
      <c r="V48" s="5">
        <v>125</v>
      </c>
      <c r="W48" s="5" t="s">
        <v>97</v>
      </c>
    </row>
    <row r="49" spans="3:23" ht="19" thickTop="1" thickBot="1">
      <c r="C49" s="3">
        <f t="shared" si="0"/>
        <v>47</v>
      </c>
      <c r="D49" s="6">
        <v>39610</v>
      </c>
      <c r="E49" s="4">
        <v>1</v>
      </c>
      <c r="F49" s="5">
        <v>125</v>
      </c>
      <c r="G49" s="5" t="s">
        <v>97</v>
      </c>
      <c r="H49" s="81">
        <v>0.20833333333333334</v>
      </c>
      <c r="I49" s="81">
        <v>0.82847222222222217</v>
      </c>
      <c r="J49" s="44">
        <f t="shared" si="1"/>
        <v>14.883333333333331</v>
      </c>
      <c r="K49" s="5"/>
      <c r="L49">
        <v>12762</v>
      </c>
      <c r="M49" s="45">
        <f t="shared" si="2"/>
        <v>14.883333333333331</v>
      </c>
      <c r="N49" s="25">
        <f t="shared" ref="N49:N50" si="64">L49-$L$47</f>
        <v>12438</v>
      </c>
      <c r="O49" s="11">
        <f t="shared" si="59"/>
        <v>2.3237122901176649E-9</v>
      </c>
      <c r="P49" s="11">
        <f t="shared" si="60"/>
        <v>2.323712290117665</v>
      </c>
      <c r="S49" s="29"/>
      <c r="T49" s="25"/>
      <c r="U49" s="25"/>
      <c r="V49" s="5">
        <v>125</v>
      </c>
      <c r="W49" s="5" t="s">
        <v>97</v>
      </c>
    </row>
    <row r="50" spans="3:23" ht="19" thickTop="1" thickBot="1">
      <c r="C50" s="3">
        <f t="shared" si="0"/>
        <v>48</v>
      </c>
      <c r="D50" s="6">
        <v>39610</v>
      </c>
      <c r="E50" s="4">
        <v>1</v>
      </c>
      <c r="F50" s="5">
        <v>125</v>
      </c>
      <c r="G50" s="5" t="s">
        <v>97</v>
      </c>
      <c r="H50" s="81">
        <v>0.20833333333333334</v>
      </c>
      <c r="I50" s="81">
        <v>0.82847222222222217</v>
      </c>
      <c r="J50" s="44">
        <f t="shared" si="1"/>
        <v>14.883333333333331</v>
      </c>
      <c r="K50" s="5"/>
      <c r="L50" s="46">
        <v>11374</v>
      </c>
      <c r="M50" s="47">
        <f t="shared" si="2"/>
        <v>14.883333333333331</v>
      </c>
      <c r="N50" s="26">
        <f t="shared" si="64"/>
        <v>11050</v>
      </c>
      <c r="O50" s="19">
        <f t="shared" si="59"/>
        <v>2.064401093889709E-9</v>
      </c>
      <c r="P50" s="19">
        <f t="shared" si="15"/>
        <v>2.064401093889709</v>
      </c>
      <c r="Q50" s="31"/>
      <c r="R50" s="31"/>
      <c r="S50" s="31"/>
      <c r="T50" s="26"/>
      <c r="U50" s="136"/>
      <c r="V50" s="5">
        <v>125</v>
      </c>
      <c r="W50" s="5" t="s">
        <v>97</v>
      </c>
    </row>
    <row r="51" spans="3:23" ht="19" thickTop="1" thickBot="1">
      <c r="C51" s="3">
        <f t="shared" si="0"/>
        <v>49</v>
      </c>
      <c r="D51" s="6">
        <v>39610</v>
      </c>
      <c r="E51" s="4">
        <v>1</v>
      </c>
      <c r="F51" s="5" t="s">
        <v>104</v>
      </c>
      <c r="G51" s="5" t="s">
        <v>96</v>
      </c>
      <c r="H51" s="81">
        <v>0.20833333333333334</v>
      </c>
      <c r="I51" s="81">
        <v>0.82847222222222217</v>
      </c>
      <c r="J51" s="44">
        <f t="shared" si="1"/>
        <v>14.883333333333331</v>
      </c>
      <c r="K51" s="5"/>
      <c r="L51">
        <v>207</v>
      </c>
      <c r="M51" s="45">
        <f t="shared" si="2"/>
        <v>14.883333333333331</v>
      </c>
      <c r="N51" s="25"/>
      <c r="S51" s="29"/>
      <c r="T51" s="25"/>
      <c r="U51" s="25"/>
      <c r="V51" s="5" t="s">
        <v>104</v>
      </c>
      <c r="W51" s="5" t="s">
        <v>96</v>
      </c>
    </row>
    <row r="52" spans="3:23" ht="19" thickTop="1" thickBot="1">
      <c r="C52" s="3">
        <f t="shared" si="0"/>
        <v>50</v>
      </c>
      <c r="D52" s="6">
        <v>39610</v>
      </c>
      <c r="E52" s="4">
        <v>1</v>
      </c>
      <c r="F52" s="5">
        <v>150</v>
      </c>
      <c r="G52" s="5" t="s">
        <v>96</v>
      </c>
      <c r="H52" s="81">
        <v>0.20833333333333334</v>
      </c>
      <c r="I52" s="81">
        <v>0.82847222222222217</v>
      </c>
      <c r="J52" s="44">
        <f t="shared" si="1"/>
        <v>14.883333333333331</v>
      </c>
      <c r="K52" s="5"/>
      <c r="L52">
        <v>9074</v>
      </c>
      <c r="M52" s="45">
        <f t="shared" si="2"/>
        <v>14.883333333333331</v>
      </c>
      <c r="N52" s="25">
        <f>L52-$L$51</f>
        <v>8867</v>
      </c>
      <c r="O52" s="11">
        <f t="shared" ref="O52:O54" si="65">N52*(1/$N$1)*(1/108)*(1/10^6)*(1/$L$1)*(1000)*(1/M52)</f>
        <v>1.6565651130787376E-9</v>
      </c>
      <c r="P52" s="11">
        <f t="shared" ref="P52:P53" si="66">O52*(10^12)/1000</f>
        <v>1.6565651130787376</v>
      </c>
      <c r="Q52" s="29">
        <f t="shared" ref="Q52" si="67">AVERAGE(P52:P54)</f>
        <v>1.6135334040024845</v>
      </c>
      <c r="R52" s="29">
        <f t="shared" ref="R52" si="68">STDEV(P52:P54)</f>
        <v>4.9146452111525629E-2</v>
      </c>
      <c r="S52" s="29">
        <f t="shared" ref="S52" si="69">(R52/Q52)*100</f>
        <v>3.0458899697777779</v>
      </c>
      <c r="T52" s="84">
        <f>(Q52/10^12)*(1.5)</f>
        <v>2.4203001060037267E-12</v>
      </c>
      <c r="U52" s="84">
        <f>T52*(10^12)</f>
        <v>2.4203001060037268</v>
      </c>
      <c r="V52" s="5">
        <v>150</v>
      </c>
      <c r="W52" s="5" t="s">
        <v>96</v>
      </c>
    </row>
    <row r="53" spans="3:23" ht="19" thickTop="1" thickBot="1">
      <c r="C53" s="3">
        <f t="shared" si="0"/>
        <v>51</v>
      </c>
      <c r="D53" s="6">
        <v>39610</v>
      </c>
      <c r="E53" s="4">
        <v>1</v>
      </c>
      <c r="F53" s="5">
        <v>150</v>
      </c>
      <c r="G53" s="5" t="s">
        <v>96</v>
      </c>
      <c r="H53" s="81">
        <v>0.20833333333333334</v>
      </c>
      <c r="I53" s="81">
        <v>0.82847222222222217</v>
      </c>
      <c r="J53" s="44">
        <f t="shared" si="1"/>
        <v>14.883333333333331</v>
      </c>
      <c r="K53" s="5"/>
      <c r="L53">
        <v>8900</v>
      </c>
      <c r="M53" s="45">
        <f t="shared" si="2"/>
        <v>14.883333333333331</v>
      </c>
      <c r="N53" s="25">
        <f t="shared" ref="N53:N54" si="70">L53-$L$51</f>
        <v>8693</v>
      </c>
      <c r="O53" s="11">
        <f t="shared" si="65"/>
        <v>1.6240578017360399E-9</v>
      </c>
      <c r="P53" s="11">
        <f t="shared" si="66"/>
        <v>1.6240578017360399</v>
      </c>
      <c r="S53" s="29"/>
      <c r="T53" s="25"/>
      <c r="U53" s="25"/>
      <c r="V53" s="5">
        <v>150</v>
      </c>
      <c r="W53" s="5" t="s">
        <v>96</v>
      </c>
    </row>
    <row r="54" spans="3:23" ht="19" thickTop="1" thickBot="1">
      <c r="C54" s="3">
        <f t="shared" si="0"/>
        <v>52</v>
      </c>
      <c r="D54" s="6">
        <v>39610</v>
      </c>
      <c r="E54" s="4">
        <v>1</v>
      </c>
      <c r="F54" s="5">
        <v>150</v>
      </c>
      <c r="G54" s="5" t="s">
        <v>96</v>
      </c>
      <c r="H54" s="81">
        <v>0.20833333333333334</v>
      </c>
      <c r="I54" s="81">
        <v>0.82847222222222217</v>
      </c>
      <c r="J54" s="44">
        <f t="shared" si="1"/>
        <v>14.883333333333331</v>
      </c>
      <c r="K54" s="5"/>
      <c r="L54" s="46">
        <v>8557</v>
      </c>
      <c r="M54" s="47">
        <f t="shared" si="2"/>
        <v>14.883333333333331</v>
      </c>
      <c r="N54" s="26">
        <f t="shared" si="70"/>
        <v>8350</v>
      </c>
      <c r="O54" s="19">
        <f t="shared" si="65"/>
        <v>1.559977297192676E-9</v>
      </c>
      <c r="P54" s="19">
        <f t="shared" si="15"/>
        <v>1.559977297192676</v>
      </c>
      <c r="Q54" s="31"/>
      <c r="R54" s="31"/>
      <c r="S54" s="31"/>
      <c r="T54" s="26"/>
      <c r="U54" s="136"/>
      <c r="V54" s="5">
        <v>150</v>
      </c>
      <c r="W54" s="5" t="s">
        <v>96</v>
      </c>
    </row>
    <row r="55" spans="3:23" ht="19" thickTop="1" thickBot="1">
      <c r="C55" s="3">
        <f t="shared" si="0"/>
        <v>53</v>
      </c>
      <c r="D55" s="6">
        <v>39610</v>
      </c>
      <c r="E55" s="4">
        <v>1</v>
      </c>
      <c r="F55" s="5" t="s">
        <v>104</v>
      </c>
      <c r="G55" s="5" t="s">
        <v>97</v>
      </c>
      <c r="H55" s="81">
        <v>0.20833333333333334</v>
      </c>
      <c r="I55" s="81">
        <v>0.82847222222222217</v>
      </c>
      <c r="J55" s="44">
        <f t="shared" si="1"/>
        <v>14.883333333333331</v>
      </c>
      <c r="K55" s="5"/>
      <c r="L55">
        <v>296</v>
      </c>
      <c r="M55" s="45">
        <f t="shared" si="2"/>
        <v>14.883333333333331</v>
      </c>
      <c r="N55" s="25"/>
      <c r="S55" s="29"/>
      <c r="T55" s="25"/>
      <c r="U55" s="25"/>
      <c r="V55" s="5" t="s">
        <v>104</v>
      </c>
      <c r="W55" s="5" t="s">
        <v>97</v>
      </c>
    </row>
    <row r="56" spans="3:23" ht="19" thickTop="1" thickBot="1">
      <c r="C56" s="3">
        <f t="shared" si="0"/>
        <v>54</v>
      </c>
      <c r="D56" s="6">
        <v>39610</v>
      </c>
      <c r="E56" s="4">
        <v>1</v>
      </c>
      <c r="F56" s="5">
        <v>150</v>
      </c>
      <c r="G56" s="5" t="s">
        <v>97</v>
      </c>
      <c r="H56" s="81">
        <v>0.20833333333333334</v>
      </c>
      <c r="I56" s="81">
        <v>0.82847222222222217</v>
      </c>
      <c r="J56" s="44">
        <f t="shared" si="1"/>
        <v>14.883333333333331</v>
      </c>
      <c r="K56" s="5"/>
      <c r="L56">
        <v>6998</v>
      </c>
      <c r="M56" s="45">
        <f t="shared" si="2"/>
        <v>14.883333333333331</v>
      </c>
      <c r="N56" s="25">
        <f>L56-$L$55</f>
        <v>6702</v>
      </c>
      <c r="O56" s="11">
        <f t="shared" ref="O56:O58" si="71">N56*(1/$N$1)*(1/108)*(1/10^6)*(1/$L$1)*(1000)*(1/M56)</f>
        <v>1.2520919575790796E-9</v>
      </c>
      <c r="P56" s="11">
        <f t="shared" ref="P56:P57" si="72">O56*(10^12)/1000</f>
        <v>1.2520919575790794</v>
      </c>
      <c r="Q56" s="29">
        <f t="shared" ref="Q56" si="73">AVERAGE(P56:P58)</f>
        <v>1.2201451171216009</v>
      </c>
      <c r="R56" s="29">
        <f t="shared" ref="R56" si="74">STDEV(P56:P58)</f>
        <v>4.0117519546749934E-2</v>
      </c>
      <c r="S56" s="29">
        <f t="shared" ref="S56" si="75">(R56/Q56)*100</f>
        <v>3.2879301800911751</v>
      </c>
      <c r="T56" s="84">
        <f>(Q56/10^12)*(1.5)</f>
        <v>1.8302176756824011E-12</v>
      </c>
      <c r="U56" s="84">
        <f>T56*(10^12)</f>
        <v>1.8302176756824011</v>
      </c>
      <c r="V56" s="5">
        <v>150</v>
      </c>
      <c r="W56" s="5" t="s">
        <v>97</v>
      </c>
    </row>
    <row r="57" spans="3:23" ht="19" thickTop="1" thickBot="1">
      <c r="C57" s="3">
        <f t="shared" si="0"/>
        <v>55</v>
      </c>
      <c r="D57" s="6">
        <v>39610</v>
      </c>
      <c r="E57" s="4">
        <v>1</v>
      </c>
      <c r="F57" s="5">
        <v>150</v>
      </c>
      <c r="G57" s="5" t="s">
        <v>97</v>
      </c>
      <c r="H57" s="81">
        <v>0.20833333333333334</v>
      </c>
      <c r="I57" s="81">
        <v>0.82847222222222217</v>
      </c>
      <c r="J57" s="44">
        <f t="shared" si="1"/>
        <v>14.883333333333331</v>
      </c>
      <c r="K57" s="5"/>
      <c r="L57">
        <v>6897</v>
      </c>
      <c r="M57" s="45">
        <f t="shared" si="2"/>
        <v>14.883333333333331</v>
      </c>
      <c r="N57" s="25">
        <f t="shared" ref="N57:N58" si="76">L57-$L$55</f>
        <v>6601</v>
      </c>
      <c r="O57" s="11">
        <f t="shared" si="71"/>
        <v>1.2332227711100424E-9</v>
      </c>
      <c r="P57" s="11">
        <f t="shared" si="72"/>
        <v>1.2332227711100425</v>
      </c>
      <c r="S57" s="29"/>
      <c r="T57" s="25"/>
      <c r="U57" s="25"/>
      <c r="V57" s="5">
        <v>150</v>
      </c>
      <c r="W57" s="5" t="s">
        <v>97</v>
      </c>
    </row>
    <row r="58" spans="3:23" ht="19" thickTop="1" thickBot="1">
      <c r="C58" s="3">
        <f t="shared" si="0"/>
        <v>56</v>
      </c>
      <c r="D58" s="6">
        <v>39610</v>
      </c>
      <c r="E58" s="4">
        <v>1</v>
      </c>
      <c r="F58" s="5">
        <v>150</v>
      </c>
      <c r="G58" s="5" t="s">
        <v>97</v>
      </c>
      <c r="H58" s="81">
        <v>0.20833333333333334</v>
      </c>
      <c r="I58" s="81">
        <v>0.82847222222222217</v>
      </c>
      <c r="J58" s="44">
        <f t="shared" si="1"/>
        <v>14.883333333333331</v>
      </c>
      <c r="K58" s="5"/>
      <c r="L58" s="46">
        <v>6586</v>
      </c>
      <c r="M58" s="47">
        <f t="shared" si="2"/>
        <v>14.883333333333331</v>
      </c>
      <c r="N58" s="26">
        <f t="shared" si="76"/>
        <v>6290</v>
      </c>
      <c r="O58" s="19">
        <f t="shared" si="71"/>
        <v>1.1751206226756803E-9</v>
      </c>
      <c r="P58" s="19">
        <f t="shared" si="15"/>
        <v>1.1751206226756803</v>
      </c>
      <c r="Q58" s="31"/>
      <c r="R58" s="31"/>
      <c r="S58" s="31"/>
      <c r="T58" s="26"/>
      <c r="U58" s="136"/>
      <c r="V58" s="5">
        <v>150</v>
      </c>
      <c r="W58" s="5" t="s">
        <v>97</v>
      </c>
    </row>
    <row r="59" spans="3:23" ht="19" thickTop="1" thickBot="1">
      <c r="C59" s="3">
        <f t="shared" si="0"/>
        <v>57</v>
      </c>
      <c r="D59" s="6">
        <v>39610</v>
      </c>
      <c r="E59" s="4">
        <v>1</v>
      </c>
      <c r="F59" s="5" t="s">
        <v>105</v>
      </c>
      <c r="G59" s="5" t="s">
        <v>96</v>
      </c>
      <c r="H59" s="81">
        <v>0.20833333333333334</v>
      </c>
      <c r="I59" s="81">
        <v>0.82847222222222217</v>
      </c>
      <c r="J59" s="44">
        <f t="shared" si="1"/>
        <v>14.883333333333331</v>
      </c>
      <c r="K59" s="5"/>
      <c r="L59">
        <v>121</v>
      </c>
      <c r="M59" s="45">
        <f t="shared" si="2"/>
        <v>14.883333333333331</v>
      </c>
      <c r="N59" s="25"/>
      <c r="S59" s="29"/>
      <c r="T59" s="25"/>
      <c r="U59" s="25"/>
      <c r="V59" s="5" t="s">
        <v>105</v>
      </c>
      <c r="W59" s="5" t="s">
        <v>96</v>
      </c>
    </row>
    <row r="60" spans="3:23" ht="19" thickTop="1" thickBot="1">
      <c r="C60" s="3">
        <f t="shared" si="0"/>
        <v>58</v>
      </c>
      <c r="D60" s="6">
        <v>39610</v>
      </c>
      <c r="E60" s="4">
        <v>1</v>
      </c>
      <c r="F60" s="5">
        <v>175</v>
      </c>
      <c r="G60" s="5" t="s">
        <v>96</v>
      </c>
      <c r="H60" s="81">
        <v>0.20833333333333334</v>
      </c>
      <c r="I60" s="81">
        <v>0.82847222222222217</v>
      </c>
      <c r="J60" s="44">
        <f t="shared" si="1"/>
        <v>14.883333333333331</v>
      </c>
      <c r="K60" s="5"/>
      <c r="L60">
        <v>3478</v>
      </c>
      <c r="M60" s="45">
        <f t="shared" si="2"/>
        <v>14.883333333333331</v>
      </c>
      <c r="N60" s="25">
        <f>L60-$L$59</f>
        <v>3357</v>
      </c>
      <c r="O60" s="11">
        <f t="shared" ref="O60:O62" si="77">N60*(1/$N$1)*(1/108)*(1/10^6)*(1/$L$1)*(1000)*(1/M60)</f>
        <v>6.2716692055997765E-10</v>
      </c>
      <c r="P60" s="11">
        <f t="shared" ref="P60:P61" si="78">O60*(10^12)/1000</f>
        <v>0.62716692055997758</v>
      </c>
      <c r="Q60" s="29">
        <f t="shared" ref="Q60" si="79">AVERAGE(P60:P62)</f>
        <v>0.63713084740831405</v>
      </c>
      <c r="R60" s="29">
        <f t="shared" ref="R60" si="80">STDEV(P60:P62)</f>
        <v>1.70964887296833E-2</v>
      </c>
      <c r="S60" s="29">
        <f t="shared" ref="S60" si="81">(R60/Q60)*100</f>
        <v>2.6833559855447997</v>
      </c>
      <c r="T60" s="84">
        <f>(Q60/10^12)*(1.5)</f>
        <v>9.5569627111247097E-13</v>
      </c>
      <c r="U60" s="84">
        <f>T60*(10^12)</f>
        <v>0.95569627111247102</v>
      </c>
      <c r="V60" s="5">
        <v>175</v>
      </c>
      <c r="W60" s="5" t="s">
        <v>96</v>
      </c>
    </row>
    <row r="61" spans="3:23" ht="19" thickTop="1" thickBot="1">
      <c r="C61" s="3">
        <f t="shared" si="0"/>
        <v>59</v>
      </c>
      <c r="D61" s="6">
        <v>39610</v>
      </c>
      <c r="E61" s="4">
        <v>1</v>
      </c>
      <c r="F61" s="5">
        <v>175</v>
      </c>
      <c r="G61" s="5" t="s">
        <v>96</v>
      </c>
      <c r="H61" s="81">
        <v>0.20833333333333334</v>
      </c>
      <c r="I61" s="81">
        <v>0.82847222222222217</v>
      </c>
      <c r="J61" s="44">
        <f t="shared" si="1"/>
        <v>14.883333333333331</v>
      </c>
      <c r="K61" s="5"/>
      <c r="L61">
        <v>3479</v>
      </c>
      <c r="M61" s="45">
        <f t="shared" si="2"/>
        <v>14.883333333333331</v>
      </c>
      <c r="N61" s="25">
        <f t="shared" ref="N61:N62" si="82">L61-$L$59</f>
        <v>3358</v>
      </c>
      <c r="O61" s="11">
        <f t="shared" si="77"/>
        <v>6.2735374418838397E-10</v>
      </c>
      <c r="P61" s="11">
        <f t="shared" si="78"/>
        <v>0.62735374418838397</v>
      </c>
      <c r="S61" s="29"/>
      <c r="T61" s="25"/>
      <c r="U61" s="25"/>
      <c r="V61" s="5">
        <v>175</v>
      </c>
      <c r="W61" s="5" t="s">
        <v>96</v>
      </c>
    </row>
    <row r="62" spans="3:23" ht="19" thickTop="1" thickBot="1">
      <c r="C62" s="3">
        <f t="shared" si="0"/>
        <v>60</v>
      </c>
      <c r="D62" s="6">
        <v>39610</v>
      </c>
      <c r="E62" s="4">
        <v>1</v>
      </c>
      <c r="F62" s="5">
        <v>175</v>
      </c>
      <c r="G62" s="5" t="s">
        <v>96</v>
      </c>
      <c r="H62" s="81">
        <v>0.20833333333333334</v>
      </c>
      <c r="I62" s="81">
        <v>0.82847222222222217</v>
      </c>
      <c r="J62" s="44">
        <f t="shared" si="1"/>
        <v>14.883333333333331</v>
      </c>
      <c r="K62" s="5"/>
      <c r="L62" s="46">
        <v>3637</v>
      </c>
      <c r="M62" s="47">
        <f t="shared" si="2"/>
        <v>14.883333333333331</v>
      </c>
      <c r="N62" s="26">
        <f t="shared" si="82"/>
        <v>3516</v>
      </c>
      <c r="O62" s="19">
        <f t="shared" si="77"/>
        <v>6.5687187747658072E-10</v>
      </c>
      <c r="P62" s="19">
        <f t="shared" si="15"/>
        <v>0.65687187747658071</v>
      </c>
      <c r="Q62" s="31"/>
      <c r="R62" s="31"/>
      <c r="S62" s="31"/>
      <c r="T62" s="26"/>
      <c r="U62" s="136"/>
      <c r="V62" s="5">
        <v>175</v>
      </c>
      <c r="W62" s="5" t="s">
        <v>96</v>
      </c>
    </row>
    <row r="63" spans="3:23" ht="19" thickTop="1" thickBot="1">
      <c r="C63" s="3">
        <f t="shared" si="0"/>
        <v>61</v>
      </c>
      <c r="D63" s="6">
        <v>39610</v>
      </c>
      <c r="E63" s="4">
        <v>1</v>
      </c>
      <c r="F63" s="5" t="s">
        <v>105</v>
      </c>
      <c r="G63" s="5" t="s">
        <v>97</v>
      </c>
      <c r="H63" s="81">
        <v>0.20833333333333334</v>
      </c>
      <c r="I63" s="81">
        <v>0.82847222222222217</v>
      </c>
      <c r="J63" s="44">
        <f t="shared" si="1"/>
        <v>14.883333333333331</v>
      </c>
      <c r="K63" s="5"/>
      <c r="L63">
        <v>380</v>
      </c>
      <c r="M63" s="45">
        <f t="shared" si="2"/>
        <v>14.883333333333331</v>
      </c>
      <c r="N63" s="25"/>
      <c r="S63" s="29"/>
      <c r="T63" s="25"/>
      <c r="U63" s="25"/>
      <c r="V63" s="5" t="s">
        <v>105</v>
      </c>
      <c r="W63" s="5" t="s">
        <v>97</v>
      </c>
    </row>
    <row r="64" spans="3:23" ht="19" thickTop="1" thickBot="1">
      <c r="C64" s="3">
        <f t="shared" si="0"/>
        <v>62</v>
      </c>
      <c r="D64" s="6">
        <v>39610</v>
      </c>
      <c r="E64" s="4">
        <v>1</v>
      </c>
      <c r="F64" s="5">
        <v>175</v>
      </c>
      <c r="G64" s="5" t="s">
        <v>97</v>
      </c>
      <c r="H64" s="81">
        <v>0.20833333333333334</v>
      </c>
      <c r="I64" s="81">
        <v>0.82847222222222217</v>
      </c>
      <c r="J64" s="44">
        <f t="shared" si="1"/>
        <v>14.883333333333331</v>
      </c>
      <c r="K64" s="5"/>
      <c r="L64">
        <v>3347</v>
      </c>
      <c r="M64" s="45">
        <f t="shared" si="2"/>
        <v>14.883333333333331</v>
      </c>
      <c r="N64" s="25">
        <f>L64-$L$63</f>
        <v>2967</v>
      </c>
      <c r="O64" s="11">
        <f>N64*(1/$N$1)*(1/108)*(1/10^6)*(1/$L$1)*(1000)*(1/M64)</f>
        <v>5.5430570548151736E-10</v>
      </c>
      <c r="P64" s="11">
        <f t="shared" ref="P64:P65" si="83">O64*(10^12)/1000</f>
        <v>0.55430570548151736</v>
      </c>
      <c r="Q64" s="29">
        <f t="shared" ref="Q64" si="84">AVERAGE(P64:P66)</f>
        <v>0.5531847637110795</v>
      </c>
      <c r="R64" s="29">
        <f t="shared" ref="R64" si="85">STDEV(P64:P66)</f>
        <v>3.2708543904434222E-2</v>
      </c>
      <c r="S64" s="29">
        <f t="shared" ref="S64" si="86">(R64/Q64)*100</f>
        <v>5.912770208095866</v>
      </c>
      <c r="T64" s="84">
        <f>(Q64/10^12)*(1.5)</f>
        <v>8.2977714556661918E-13</v>
      </c>
      <c r="U64" s="84">
        <f>T64*(10^12)</f>
        <v>0.82977714556661919</v>
      </c>
      <c r="V64" s="5">
        <v>175</v>
      </c>
      <c r="W64" s="5" t="s">
        <v>97</v>
      </c>
    </row>
    <row r="65" spans="3:23" ht="19" thickTop="1" thickBot="1">
      <c r="C65" s="3">
        <f t="shared" si="0"/>
        <v>63</v>
      </c>
      <c r="D65" s="6">
        <v>39610</v>
      </c>
      <c r="E65" s="4">
        <v>1</v>
      </c>
      <c r="F65" s="5">
        <v>175</v>
      </c>
      <c r="G65" s="5" t="s">
        <v>97</v>
      </c>
      <c r="H65" s="81">
        <v>0.20833333333333334</v>
      </c>
      <c r="I65" s="81">
        <v>0.82847222222222217</v>
      </c>
      <c r="J65" s="44">
        <f t="shared" si="1"/>
        <v>14.883333333333331</v>
      </c>
      <c r="K65" s="5"/>
      <c r="L65">
        <v>3513</v>
      </c>
      <c r="M65" s="45">
        <f t="shared" si="2"/>
        <v>14.883333333333331</v>
      </c>
      <c r="N65" s="25">
        <f t="shared" ref="N65:N66" si="87">L65-$L$63</f>
        <v>3133</v>
      </c>
      <c r="O65" s="11">
        <f t="shared" ref="O65:O66" si="88">N65*(1/$N$1)*(1/108)*(1/10^6)*(1/$L$1)*(1000)*(1/M65)</f>
        <v>5.8531842779696454E-10</v>
      </c>
      <c r="P65" s="11">
        <f t="shared" si="83"/>
        <v>0.58531842779696452</v>
      </c>
      <c r="S65" s="29"/>
      <c r="T65" s="25"/>
      <c r="U65" s="25"/>
      <c r="V65" s="5">
        <v>175</v>
      </c>
      <c r="W65" s="5" t="s">
        <v>97</v>
      </c>
    </row>
    <row r="66" spans="3:23" ht="19" thickTop="1" thickBot="1">
      <c r="C66" s="3">
        <f t="shared" ref="C66" si="89">C65+1</f>
        <v>64</v>
      </c>
      <c r="D66" s="6">
        <v>39610</v>
      </c>
      <c r="E66" s="4">
        <v>1</v>
      </c>
      <c r="F66" s="5">
        <v>175</v>
      </c>
      <c r="G66" s="5" t="s">
        <v>97</v>
      </c>
      <c r="H66" s="81">
        <v>0.20833333333333334</v>
      </c>
      <c r="I66" s="81">
        <v>0.82847222222222217</v>
      </c>
      <c r="J66" s="44">
        <f t="shared" si="1"/>
        <v>14.883333333333331</v>
      </c>
      <c r="K66" s="5"/>
      <c r="L66" s="46">
        <v>3163</v>
      </c>
      <c r="M66" s="47">
        <f t="shared" si="2"/>
        <v>14.883333333333331</v>
      </c>
      <c r="N66" s="26">
        <f t="shared" si="87"/>
        <v>2783</v>
      </c>
      <c r="O66" s="19">
        <f t="shared" si="88"/>
        <v>5.1993015785475658E-10</v>
      </c>
      <c r="P66" s="19">
        <f t="shared" si="15"/>
        <v>0.51993015785475649</v>
      </c>
      <c r="Q66" s="31"/>
      <c r="R66" s="31"/>
      <c r="S66" s="31"/>
      <c r="T66" s="26"/>
      <c r="U66" s="136"/>
      <c r="V66" s="5">
        <v>175</v>
      </c>
      <c r="W66" s="5" t="s">
        <v>97</v>
      </c>
    </row>
    <row r="67" spans="3:23">
      <c r="T67" s="34"/>
      <c r="U67" s="34"/>
    </row>
    <row r="68" spans="3:23">
      <c r="T68" s="34"/>
      <c r="U68" s="34"/>
    </row>
  </sheetData>
  <phoneticPr fontId="3"/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C80"/>
  <sheetViews>
    <sheetView topLeftCell="L1" zoomScale="75" workbookViewId="0">
      <selection activeCell="AA35" sqref="AA35"/>
    </sheetView>
  </sheetViews>
  <sheetFormatPr baseColWidth="10" defaultColWidth="11" defaultRowHeight="13" x14ac:dyDescent="0"/>
  <cols>
    <col min="1" max="1" width="16.85546875" bestFit="1" customWidth="1"/>
    <col min="2" max="2" width="11" customWidth="1"/>
    <col min="3" max="3" width="19.140625" bestFit="1" customWidth="1"/>
    <col min="4" max="4" width="16.28515625" customWidth="1"/>
    <col min="5" max="5" width="11" customWidth="1"/>
    <col min="6" max="6" width="13.42578125" bestFit="1" customWidth="1"/>
    <col min="7" max="7" width="13" bestFit="1" customWidth="1"/>
    <col min="8" max="8" width="18.42578125" customWidth="1"/>
    <col min="9" max="10" width="17.5703125" customWidth="1"/>
    <col min="11" max="11" width="14.140625" customWidth="1"/>
    <col min="12" max="12" width="10.7109375" customWidth="1"/>
    <col min="13" max="14" width="11" customWidth="1"/>
    <col min="15" max="15" width="18.140625" bestFit="1" customWidth="1"/>
    <col min="16" max="16" width="11" bestFit="1" customWidth="1"/>
    <col min="17" max="18" width="11" style="29"/>
    <col min="20" max="21" width="12.7109375" customWidth="1"/>
    <col min="23" max="23" width="13" customWidth="1"/>
  </cols>
  <sheetData>
    <row r="1" spans="1:29" ht="17" thickBot="1">
      <c r="A1" s="9" t="s">
        <v>95</v>
      </c>
      <c r="B1" s="9"/>
      <c r="C1" s="1"/>
      <c r="D1" s="1"/>
      <c r="E1" s="2"/>
      <c r="F1" s="1"/>
      <c r="G1" s="1"/>
      <c r="K1" s="24" t="s">
        <v>37</v>
      </c>
      <c r="L1" s="24">
        <v>1.5</v>
      </c>
      <c r="M1" s="10" t="s">
        <v>38</v>
      </c>
      <c r="N1" s="10">
        <v>2220000</v>
      </c>
      <c r="O1" s="34"/>
      <c r="P1" s="83"/>
      <c r="Q1" s="141"/>
      <c r="R1" s="45"/>
      <c r="T1" s="20" t="s">
        <v>44</v>
      </c>
      <c r="U1" s="20"/>
      <c r="W1" s="1"/>
    </row>
    <row r="2" spans="1:29" ht="70" thickTop="1" thickBot="1">
      <c r="A2" s="9" t="s">
        <v>0</v>
      </c>
      <c r="B2" s="9"/>
      <c r="C2" s="3" t="s">
        <v>86</v>
      </c>
      <c r="D2" s="3" t="s">
        <v>87</v>
      </c>
      <c r="E2" s="4" t="s">
        <v>88</v>
      </c>
      <c r="F2" s="3" t="s">
        <v>89</v>
      </c>
      <c r="G2" s="3" t="s">
        <v>90</v>
      </c>
      <c r="H2" s="3" t="s">
        <v>91</v>
      </c>
      <c r="I2" s="3" t="s">
        <v>92</v>
      </c>
      <c r="J2" s="3" t="s">
        <v>41</v>
      </c>
      <c r="K2" s="3" t="s">
        <v>93</v>
      </c>
      <c r="L2" s="33" t="s">
        <v>40</v>
      </c>
      <c r="M2" s="33" t="s">
        <v>22</v>
      </c>
      <c r="N2" s="33" t="s">
        <v>82</v>
      </c>
      <c r="O2" s="33" t="s">
        <v>24</v>
      </c>
      <c r="P2" s="33" t="s">
        <v>23</v>
      </c>
      <c r="Q2" s="142" t="s">
        <v>83</v>
      </c>
      <c r="R2" s="142" t="s">
        <v>84</v>
      </c>
      <c r="S2" s="33" t="s">
        <v>49</v>
      </c>
      <c r="T2" s="33" t="s">
        <v>45</v>
      </c>
      <c r="U2" s="33" t="s">
        <v>46</v>
      </c>
      <c r="V2" s="3" t="s">
        <v>89</v>
      </c>
      <c r="W2" s="3" t="s">
        <v>90</v>
      </c>
      <c r="Y2" t="s">
        <v>62</v>
      </c>
      <c r="Z2" s="73" t="s">
        <v>64</v>
      </c>
      <c r="AA2" s="73" t="s">
        <v>63</v>
      </c>
      <c r="AB2" s="74"/>
      <c r="AC2" s="74"/>
    </row>
    <row r="3" spans="1:29" ht="19" thickTop="1" thickBot="1">
      <c r="A3" s="9" t="s">
        <v>106</v>
      </c>
      <c r="B3" s="9"/>
      <c r="C3" s="3">
        <f>'Array 1'!C66+1</f>
        <v>65</v>
      </c>
      <c r="D3" s="6"/>
      <c r="E3" s="4">
        <v>1</v>
      </c>
      <c r="F3" s="5" t="s">
        <v>98</v>
      </c>
      <c r="G3" s="5" t="s">
        <v>96</v>
      </c>
      <c r="H3" s="7">
        <v>0.20694444444444446</v>
      </c>
      <c r="I3" s="7">
        <v>0.8125</v>
      </c>
      <c r="J3" s="44">
        <f>(I3-H3)*24</f>
        <v>14.533333333333331</v>
      </c>
      <c r="K3" s="5"/>
      <c r="L3">
        <v>1073</v>
      </c>
      <c r="M3" s="45">
        <f>J3</f>
        <v>14.533333333333331</v>
      </c>
      <c r="N3" s="25"/>
      <c r="S3" s="29"/>
      <c r="T3" s="25"/>
      <c r="U3" s="25"/>
      <c r="V3" s="5" t="s">
        <v>98</v>
      </c>
      <c r="W3" s="5" t="s">
        <v>96</v>
      </c>
      <c r="Y3">
        <f>V4</f>
        <v>5</v>
      </c>
      <c r="Z3" s="11">
        <f>U4</f>
        <v>19.866196471701056</v>
      </c>
      <c r="AA3" s="11">
        <f>U8</f>
        <v>14.223512503329017</v>
      </c>
      <c r="AB3" s="11"/>
      <c r="AC3" s="11"/>
    </row>
    <row r="4" spans="1:29" ht="19" thickTop="1" thickBot="1">
      <c r="A4" s="9"/>
      <c r="B4" s="9"/>
      <c r="C4" s="3">
        <f t="shared" ref="C4:C66" si="0">C3+1</f>
        <v>66</v>
      </c>
      <c r="D4" s="6"/>
      <c r="E4" s="4">
        <v>1</v>
      </c>
      <c r="F4" s="5">
        <v>5</v>
      </c>
      <c r="G4" s="5" t="s">
        <v>96</v>
      </c>
      <c r="H4" s="28">
        <v>0.20694444444444446</v>
      </c>
      <c r="I4" s="28">
        <v>0.8125</v>
      </c>
      <c r="J4" s="44">
        <f t="shared" ref="J4:J66" si="1">(I4-H4)*24</f>
        <v>14.533333333333331</v>
      </c>
      <c r="K4" s="5"/>
      <c r="L4">
        <v>69665</v>
      </c>
      <c r="M4" s="45">
        <f t="shared" ref="M4:M66" si="2">J4</f>
        <v>14.533333333333331</v>
      </c>
      <c r="N4" s="25">
        <f>L4-$L$3</f>
        <v>68592</v>
      </c>
      <c r="O4" s="11">
        <f>N4*(1/$N$1)*(1/108)*(1/10^6)*(1/$L$1)*(1000)*(1/M4)</f>
        <v>1.312321495807734E-8</v>
      </c>
      <c r="P4" s="11">
        <f>O4*(10^12)/1000</f>
        <v>13.123214958077341</v>
      </c>
      <c r="Q4" s="29">
        <f>AVERAGE(P4:P6)</f>
        <v>13.244130981134036</v>
      </c>
      <c r="R4" s="29">
        <f>STDEV(P4:P6)</f>
        <v>0.11168681702828094</v>
      </c>
      <c r="S4" s="29">
        <f>(R4/Q4)*100</f>
        <v>0.84329290602287355</v>
      </c>
      <c r="T4" s="84">
        <f>(Q4/10^12)*(1.5)</f>
        <v>1.9866196471701056E-11</v>
      </c>
      <c r="U4" s="84">
        <f>T4*(10^12)</f>
        <v>19.866196471701056</v>
      </c>
      <c r="V4" s="5">
        <v>5</v>
      </c>
      <c r="W4" s="5" t="s">
        <v>96</v>
      </c>
      <c r="Y4">
        <f>V12</f>
        <v>25</v>
      </c>
      <c r="Z4" s="11">
        <f>U12</f>
        <v>23.532037389071025</v>
      </c>
      <c r="AA4" s="11">
        <f>U16</f>
        <v>16.475860416991914</v>
      </c>
      <c r="AB4" s="11"/>
      <c r="AC4" s="11"/>
    </row>
    <row r="5" spans="1:29" ht="19" thickTop="1" thickBot="1">
      <c r="A5" s="9"/>
      <c r="B5" s="9"/>
      <c r="C5" s="3">
        <f t="shared" si="0"/>
        <v>67</v>
      </c>
      <c r="D5" s="6"/>
      <c r="E5" s="4">
        <v>1</v>
      </c>
      <c r="F5" s="5">
        <v>5</v>
      </c>
      <c r="G5" s="5" t="s">
        <v>96</v>
      </c>
      <c r="H5" s="28">
        <v>0.20694444444444446</v>
      </c>
      <c r="I5" s="28">
        <v>0.8125</v>
      </c>
      <c r="J5" s="44">
        <f t="shared" si="1"/>
        <v>14.533333333333331</v>
      </c>
      <c r="K5" s="5"/>
      <c r="L5">
        <v>70816</v>
      </c>
      <c r="M5" s="45">
        <f t="shared" si="2"/>
        <v>14.533333333333331</v>
      </c>
      <c r="N5" s="25">
        <f>L5-$L$3</f>
        <v>69743</v>
      </c>
      <c r="O5" s="11">
        <f>N5*(1/$N$1)*(1/108)*(1/10^6)*(1/$L$1)*(1000)*(1/M5)</f>
        <v>1.334342752538471E-8</v>
      </c>
      <c r="P5" s="11">
        <f>O5*(10^12)/1000</f>
        <v>13.34342752538471</v>
      </c>
      <c r="S5" s="29"/>
      <c r="T5" s="84"/>
      <c r="U5" s="84"/>
      <c r="V5" s="5">
        <v>5</v>
      </c>
      <c r="W5" s="5" t="s">
        <v>96</v>
      </c>
      <c r="Y5">
        <f>V20</f>
        <v>45</v>
      </c>
      <c r="Z5" s="11">
        <f>U20</f>
        <v>23.492242242242241</v>
      </c>
      <c r="AA5" s="11">
        <f>U24</f>
        <v>13.85014601757721</v>
      </c>
      <c r="AB5" s="11"/>
      <c r="AC5" s="11"/>
    </row>
    <row r="6" spans="1:29" ht="19" thickTop="1" thickBot="1">
      <c r="C6" s="3">
        <f t="shared" si="0"/>
        <v>68</v>
      </c>
      <c r="D6" s="6"/>
      <c r="E6" s="4">
        <v>1</v>
      </c>
      <c r="F6" s="5">
        <v>5</v>
      </c>
      <c r="G6" s="5" t="s">
        <v>96</v>
      </c>
      <c r="H6" s="28">
        <v>0.20694444444444446</v>
      </c>
      <c r="I6" s="28">
        <v>0.8125</v>
      </c>
      <c r="J6" s="44">
        <f t="shared" si="1"/>
        <v>14.533333333333331</v>
      </c>
      <c r="K6" s="5"/>
      <c r="L6" s="46">
        <v>70410</v>
      </c>
      <c r="M6" s="47">
        <f t="shared" si="2"/>
        <v>14.533333333333331</v>
      </c>
      <c r="N6" s="26">
        <f>L6-$L$3</f>
        <v>69337</v>
      </c>
      <c r="O6" s="19">
        <f t="shared" ref="O6" si="3">N6*(1/$N$1)*(1/108)*(1/10^6)*(1/$L$1)*(1000)*(1/M6)</f>
        <v>1.3265750459940061E-8</v>
      </c>
      <c r="P6" s="19">
        <f t="shared" ref="P6" si="4">O6*(10^12)/1000</f>
        <v>13.26575045994006</v>
      </c>
      <c r="Q6" s="31"/>
      <c r="R6" s="31"/>
      <c r="S6" s="31"/>
      <c r="T6" s="85"/>
      <c r="U6" s="135"/>
      <c r="V6" s="5">
        <v>5</v>
      </c>
      <c r="W6" s="5" t="s">
        <v>96</v>
      </c>
      <c r="Y6">
        <f>V28</f>
        <v>75</v>
      </c>
      <c r="Z6" s="11">
        <f>U28</f>
        <v>18.509526345917784</v>
      </c>
      <c r="AA6" s="11">
        <f>U32</f>
        <v>10.577186513730853</v>
      </c>
      <c r="AB6" s="11"/>
      <c r="AC6" s="11"/>
    </row>
    <row r="7" spans="1:29" ht="19" thickTop="1" thickBot="1">
      <c r="C7" s="3">
        <f t="shared" si="0"/>
        <v>69</v>
      </c>
      <c r="D7" s="6"/>
      <c r="E7" s="4">
        <v>1</v>
      </c>
      <c r="F7" s="5" t="s">
        <v>98</v>
      </c>
      <c r="G7" s="5" t="s">
        <v>97</v>
      </c>
      <c r="H7" s="28">
        <v>0.20694444444444446</v>
      </c>
      <c r="I7" s="28">
        <v>0.8125</v>
      </c>
      <c r="J7" s="44">
        <f t="shared" si="1"/>
        <v>14.533333333333331</v>
      </c>
      <c r="K7" s="5"/>
      <c r="L7">
        <v>956</v>
      </c>
      <c r="M7" s="45">
        <f t="shared" si="2"/>
        <v>14.533333333333331</v>
      </c>
      <c r="N7" s="25"/>
      <c r="S7" s="29"/>
      <c r="T7" s="25"/>
      <c r="U7" s="25"/>
      <c r="V7" s="5" t="s">
        <v>98</v>
      </c>
      <c r="W7" s="5" t="s">
        <v>97</v>
      </c>
      <c r="Y7">
        <f>V36</f>
        <v>100</v>
      </c>
      <c r="Z7" s="11">
        <f>U36</f>
        <v>17.684159694863059</v>
      </c>
      <c r="AA7" s="11">
        <f>U40</f>
        <v>5.9189541223180351</v>
      </c>
      <c r="AB7" s="11"/>
      <c r="AC7" s="11"/>
    </row>
    <row r="8" spans="1:29" ht="19" thickTop="1" thickBot="1">
      <c r="C8" s="3">
        <f t="shared" si="0"/>
        <v>70</v>
      </c>
      <c r="D8" s="6"/>
      <c r="E8" s="4">
        <v>1</v>
      </c>
      <c r="F8" s="5">
        <v>5</v>
      </c>
      <c r="G8" s="5" t="s">
        <v>97</v>
      </c>
      <c r="H8" s="28">
        <v>0.20694444444444446</v>
      </c>
      <c r="I8" s="28">
        <v>0.8125</v>
      </c>
      <c r="J8" s="44">
        <f t="shared" si="1"/>
        <v>14.533333333333331</v>
      </c>
      <c r="K8" s="5"/>
      <c r="L8">
        <v>50475</v>
      </c>
      <c r="M8" s="45">
        <f t="shared" si="2"/>
        <v>14.533333333333331</v>
      </c>
      <c r="N8" s="25">
        <f>L8-$L$7</f>
        <v>49519</v>
      </c>
      <c r="O8" s="11">
        <f>N8*(1/$N$1)*(1/108)*(1/10^6)*(1/$L$1)*(1000)*(1/M8)</f>
        <v>9.4741147875704429E-9</v>
      </c>
      <c r="P8" s="21">
        <f>O8*(10^12)/1000</f>
        <v>9.4741147875704428</v>
      </c>
      <c r="Q8" s="29">
        <f t="shared" ref="Q8" si="5">AVERAGE(P8:P10)</f>
        <v>9.4823416688860096</v>
      </c>
      <c r="R8" s="29">
        <f t="shared" ref="R8" si="6">STDEV(P8:P10)</f>
        <v>0.11339150166022029</v>
      </c>
      <c r="S8" s="29">
        <f t="shared" ref="S8" si="7">(R8/Q8)*100</f>
        <v>1.1958175060521901</v>
      </c>
      <c r="T8" s="84">
        <f>(Q8/10^12)*(1.5)</f>
        <v>1.4223512503329016E-11</v>
      </c>
      <c r="U8" s="84">
        <f>T8*(10^12)</f>
        <v>14.223512503329017</v>
      </c>
      <c r="V8" s="5">
        <v>5</v>
      </c>
      <c r="W8" s="5" t="s">
        <v>97</v>
      </c>
      <c r="Y8">
        <f>V44</f>
        <v>125</v>
      </c>
      <c r="Z8" s="11">
        <f>U44</f>
        <v>4.0455210562244197</v>
      </c>
      <c r="AA8" s="11">
        <f>U48</f>
        <v>2.3116579882634922</v>
      </c>
      <c r="AB8" s="11"/>
      <c r="AC8" s="11"/>
    </row>
    <row r="9" spans="1:29" ht="19" thickTop="1" thickBot="1">
      <c r="C9" s="3">
        <f t="shared" si="0"/>
        <v>71</v>
      </c>
      <c r="D9" s="6"/>
      <c r="E9" s="4">
        <v>1</v>
      </c>
      <c r="F9" s="5">
        <v>5</v>
      </c>
      <c r="G9" s="5" t="s">
        <v>97</v>
      </c>
      <c r="H9" s="28">
        <v>0.20694444444444446</v>
      </c>
      <c r="I9" s="28">
        <v>0.8125</v>
      </c>
      <c r="J9" s="44">
        <f t="shared" si="1"/>
        <v>14.533333333333331</v>
      </c>
      <c r="K9" s="5"/>
      <c r="L9">
        <v>49948</v>
      </c>
      <c r="M9" s="45">
        <f t="shared" si="2"/>
        <v>14.533333333333331</v>
      </c>
      <c r="N9" s="25">
        <f t="shared" ref="N9" si="8">L9-$L$7</f>
        <v>48992</v>
      </c>
      <c r="O9" s="11">
        <f t="shared" ref="O9:O10" si="9">N9*(1/$N$1)*(1/108)*(1/10^6)*(1/$L$1)*(1000)*(1/M9)</f>
        <v>9.3732876607494309E-9</v>
      </c>
      <c r="P9" s="21">
        <f t="shared" ref="P9:P10" si="10">O9*(10^12)/1000</f>
        <v>9.3732876607494315</v>
      </c>
      <c r="S9" s="29"/>
      <c r="T9" s="84"/>
      <c r="U9" s="84"/>
      <c r="V9" s="5">
        <v>5</v>
      </c>
      <c r="W9" s="5" t="s">
        <v>97</v>
      </c>
      <c r="Y9">
        <f>V52</f>
        <v>150</v>
      </c>
      <c r="Z9" s="11">
        <f>U52</f>
        <v>1.7327151310331734</v>
      </c>
      <c r="AA9" s="11">
        <f>U56</f>
        <v>1.4996839346992248</v>
      </c>
      <c r="AB9" s="11"/>
      <c r="AC9" s="11"/>
    </row>
    <row r="10" spans="1:29" ht="19" thickTop="1" thickBot="1">
      <c r="C10" s="3">
        <f t="shared" si="0"/>
        <v>72</v>
      </c>
      <c r="D10" s="6"/>
      <c r="E10" s="4">
        <v>1</v>
      </c>
      <c r="F10" s="5">
        <v>5</v>
      </c>
      <c r="G10" s="5" t="s">
        <v>97</v>
      </c>
      <c r="H10" s="28">
        <v>0.20694444444444446</v>
      </c>
      <c r="I10" s="28">
        <v>0.8125</v>
      </c>
      <c r="J10" s="44">
        <f t="shared" si="1"/>
        <v>14.533333333333331</v>
      </c>
      <c r="K10" s="5"/>
      <c r="L10" s="46">
        <v>51131</v>
      </c>
      <c r="M10" s="47">
        <f t="shared" si="2"/>
        <v>14.533333333333331</v>
      </c>
      <c r="N10" s="26">
        <f>L10-$L$7</f>
        <v>50175</v>
      </c>
      <c r="O10" s="19">
        <f t="shared" si="9"/>
        <v>9.5996225583381538E-9</v>
      </c>
      <c r="P10" s="19">
        <f t="shared" si="10"/>
        <v>9.5996225583381545</v>
      </c>
      <c r="Q10" s="31"/>
      <c r="R10" s="31"/>
      <c r="S10" s="31"/>
      <c r="T10" s="85"/>
      <c r="U10" s="135"/>
      <c r="V10" s="5">
        <v>5</v>
      </c>
      <c r="W10" s="5" t="s">
        <v>97</v>
      </c>
      <c r="Y10">
        <f>V60</f>
        <v>175</v>
      </c>
      <c r="Z10" s="11">
        <f>U60</f>
        <v>0.96130151558286114</v>
      </c>
      <c r="AA10" s="11">
        <f>U64</f>
        <v>0.74874186112718222</v>
      </c>
      <c r="AB10" s="11"/>
      <c r="AC10" s="11"/>
    </row>
    <row r="11" spans="1:29" ht="19" thickTop="1" thickBot="1">
      <c r="C11" s="3">
        <f t="shared" si="0"/>
        <v>73</v>
      </c>
      <c r="D11" s="6"/>
      <c r="E11" s="4">
        <v>1</v>
      </c>
      <c r="F11" s="5" t="s">
        <v>99</v>
      </c>
      <c r="G11" s="5" t="s">
        <v>96</v>
      </c>
      <c r="H11" s="28">
        <v>0.20694444444444446</v>
      </c>
      <c r="I11" s="28">
        <v>0.8125</v>
      </c>
      <c r="J11" s="44">
        <f t="shared" si="1"/>
        <v>14.533333333333331</v>
      </c>
      <c r="K11" s="5"/>
      <c r="L11">
        <v>916</v>
      </c>
      <c r="M11" s="45">
        <f t="shared" si="2"/>
        <v>14.533333333333331</v>
      </c>
      <c r="N11" s="25"/>
      <c r="S11" s="29"/>
      <c r="T11" s="25"/>
      <c r="U11" s="25"/>
      <c r="V11" s="5" t="s">
        <v>99</v>
      </c>
      <c r="W11" s="5" t="s">
        <v>96</v>
      </c>
    </row>
    <row r="12" spans="1:29" ht="19" thickTop="1" thickBot="1">
      <c r="C12" s="3">
        <f t="shared" si="0"/>
        <v>74</v>
      </c>
      <c r="D12" s="6"/>
      <c r="E12" s="4">
        <v>1</v>
      </c>
      <c r="F12" s="5">
        <v>25</v>
      </c>
      <c r="G12" s="5" t="s">
        <v>96</v>
      </c>
      <c r="H12" s="28">
        <v>0.20694444444444446</v>
      </c>
      <c r="I12" s="28">
        <v>0.8125</v>
      </c>
      <c r="J12" s="44">
        <f t="shared" si="1"/>
        <v>14.533333333333331</v>
      </c>
      <c r="K12" s="5"/>
      <c r="L12">
        <v>81669</v>
      </c>
      <c r="M12" s="45">
        <f t="shared" si="2"/>
        <v>14.533333333333331</v>
      </c>
      <c r="N12" s="25">
        <f>L12-$L$11</f>
        <v>80753</v>
      </c>
      <c r="O12" s="11">
        <f>N12*(1/$N$1)*(1/108)*(1/10^6)*(1/$L$1)*(1000)*(1/M12)</f>
        <v>1.5449891787812276E-8</v>
      </c>
      <c r="P12" s="21">
        <f>O12*(10^12)/1000</f>
        <v>15.449891787812275</v>
      </c>
      <c r="Q12" s="29">
        <f t="shared" ref="Q12" si="11">AVERAGE(P12:P14)</f>
        <v>15.688024926047353</v>
      </c>
      <c r="R12" s="29">
        <f t="shared" ref="R12" si="12">STDEV(P12:P14)</f>
        <v>0.2377196897441089</v>
      </c>
      <c r="S12" s="29">
        <f t="shared" ref="S12" si="13">(R12/Q12)*100</f>
        <v>1.5152939319303027</v>
      </c>
      <c r="T12" s="84">
        <f>(Q12/10^12)*(1.5)</f>
        <v>2.3532037389071026E-11</v>
      </c>
      <c r="U12" s="84">
        <f>T12*(10^12)</f>
        <v>23.532037389071025</v>
      </c>
      <c r="V12" s="5">
        <v>25</v>
      </c>
      <c r="W12" s="5" t="s">
        <v>96</v>
      </c>
    </row>
    <row r="13" spans="1:29" ht="19" thickTop="1" thickBot="1">
      <c r="C13" s="3">
        <f t="shared" si="0"/>
        <v>75</v>
      </c>
      <c r="D13" s="6"/>
      <c r="E13" s="4">
        <v>1</v>
      </c>
      <c r="F13" s="5">
        <v>25</v>
      </c>
      <c r="G13" s="5" t="s">
        <v>96</v>
      </c>
      <c r="H13" s="28">
        <v>0.20694444444444446</v>
      </c>
      <c r="I13" s="28">
        <v>0.8125</v>
      </c>
      <c r="J13" s="44">
        <f t="shared" si="1"/>
        <v>14.533333333333331</v>
      </c>
      <c r="K13" s="5"/>
      <c r="L13">
        <v>84154</v>
      </c>
      <c r="M13" s="45">
        <f t="shared" si="2"/>
        <v>14.533333333333331</v>
      </c>
      <c r="N13" s="25">
        <f>L13-$L$11</f>
        <v>83238</v>
      </c>
      <c r="O13" s="11">
        <f t="shared" ref="O13:O14" si="14">N13*(1/$N$1)*(1/108)*(1/10^6)*(1/$L$1)*(1000)*(1/M13)</f>
        <v>1.5925328998723493E-8</v>
      </c>
      <c r="P13" s="21">
        <f t="shared" ref="P13:P14" si="15">O13*(10^12)/1000</f>
        <v>15.925328998723494</v>
      </c>
      <c r="S13" s="29"/>
      <c r="T13" s="84"/>
      <c r="U13" s="84"/>
      <c r="V13" s="5">
        <v>25</v>
      </c>
      <c r="W13" s="5" t="s">
        <v>96</v>
      </c>
    </row>
    <row r="14" spans="1:29" ht="19" thickTop="1" thickBot="1">
      <c r="C14" s="3">
        <f t="shared" si="0"/>
        <v>76</v>
      </c>
      <c r="D14" s="6"/>
      <c r="E14" s="4">
        <v>1</v>
      </c>
      <c r="F14" s="5">
        <v>25</v>
      </c>
      <c r="G14" s="5" t="s">
        <v>96</v>
      </c>
      <c r="H14" s="28">
        <v>0.20694444444444446</v>
      </c>
      <c r="I14" s="28">
        <v>0.8125</v>
      </c>
      <c r="J14" s="44">
        <f t="shared" si="1"/>
        <v>14.533333333333331</v>
      </c>
      <c r="K14" s="5"/>
      <c r="L14" s="46">
        <v>82918</v>
      </c>
      <c r="M14" s="47">
        <f t="shared" si="2"/>
        <v>14.533333333333331</v>
      </c>
      <c r="N14" s="26">
        <f>L14-$L$11</f>
        <v>82002</v>
      </c>
      <c r="O14" s="19">
        <f t="shared" si="14"/>
        <v>1.5688853991606283E-8</v>
      </c>
      <c r="P14" s="19">
        <f t="shared" si="15"/>
        <v>15.688853991606283</v>
      </c>
      <c r="Q14" s="31"/>
      <c r="R14" s="31"/>
      <c r="S14" s="31"/>
      <c r="T14" s="85"/>
      <c r="U14" s="135"/>
      <c r="V14" s="5">
        <v>25</v>
      </c>
      <c r="W14" s="5" t="s">
        <v>96</v>
      </c>
    </row>
    <row r="15" spans="1:29" ht="19" thickTop="1" thickBot="1">
      <c r="C15" s="3">
        <f t="shared" si="0"/>
        <v>77</v>
      </c>
      <c r="D15" s="6"/>
      <c r="E15" s="4">
        <v>1</v>
      </c>
      <c r="F15" s="5" t="s">
        <v>99</v>
      </c>
      <c r="G15" s="5" t="s">
        <v>97</v>
      </c>
      <c r="H15" s="28">
        <v>0.20694444444444446</v>
      </c>
      <c r="I15" s="28">
        <v>0.8125</v>
      </c>
      <c r="J15" s="44">
        <f t="shared" si="1"/>
        <v>14.533333333333331</v>
      </c>
      <c r="K15" s="5"/>
      <c r="L15">
        <v>1521</v>
      </c>
      <c r="M15" s="45">
        <f t="shared" si="2"/>
        <v>14.533333333333331</v>
      </c>
      <c r="N15" s="25"/>
      <c r="S15" s="29"/>
      <c r="T15" s="25"/>
      <c r="U15" s="25"/>
      <c r="V15" s="5" t="s">
        <v>99</v>
      </c>
      <c r="W15" s="5" t="s">
        <v>97</v>
      </c>
    </row>
    <row r="16" spans="1:29" ht="19" thickTop="1" thickBot="1">
      <c r="C16" s="3">
        <f t="shared" si="0"/>
        <v>78</v>
      </c>
      <c r="D16" s="6"/>
      <c r="E16" s="4">
        <v>1</v>
      </c>
      <c r="F16" s="5">
        <v>25</v>
      </c>
      <c r="G16" s="5" t="s">
        <v>97</v>
      </c>
      <c r="H16" s="28">
        <v>0.20694444444444446</v>
      </c>
      <c r="I16" s="28">
        <v>0.8125</v>
      </c>
      <c r="J16" s="44">
        <f t="shared" si="1"/>
        <v>14.533333333333331</v>
      </c>
      <c r="K16" s="5"/>
      <c r="L16">
        <v>59905</v>
      </c>
      <c r="M16" s="45">
        <f t="shared" si="2"/>
        <v>14.533333333333331</v>
      </c>
      <c r="N16" s="25">
        <f>L16-$L$15</f>
        <v>58384</v>
      </c>
      <c r="O16" s="11">
        <f t="shared" ref="O16:O18" si="16">N16*(1/$N$1)*(1/108)*(1/10^6)*(1/$L$1)*(1000)*(1/M16)</f>
        <v>1.1170191598326152E-8</v>
      </c>
      <c r="P16" s="11">
        <f t="shared" ref="P16:P66" si="17">O16*(10^12)/1000</f>
        <v>11.170191598326152</v>
      </c>
      <c r="Q16" s="29">
        <f t="shared" ref="Q16" si="18">AVERAGE(P16:P18)</f>
        <v>10.983906944661276</v>
      </c>
      <c r="R16" s="29">
        <f t="shared" ref="R16" si="19">STDEV(P16:P18)</f>
        <v>0.28130573357800032</v>
      </c>
      <c r="S16" s="29">
        <f t="shared" ref="S16" si="20">(R16/Q16)*100</f>
        <v>2.5610717115072505</v>
      </c>
      <c r="T16" s="84">
        <f>(Q16/10^12)*(1.5)</f>
        <v>1.6475860416991914E-11</v>
      </c>
      <c r="U16" s="84">
        <f>T16*(10^12)</f>
        <v>16.475860416991914</v>
      </c>
      <c r="V16" s="5">
        <v>25</v>
      </c>
      <c r="W16" s="5" t="s">
        <v>97</v>
      </c>
    </row>
    <row r="17" spans="3:23" ht="19" thickTop="1" thickBot="1">
      <c r="C17" s="3">
        <f t="shared" si="0"/>
        <v>79</v>
      </c>
      <c r="D17" s="6"/>
      <c r="E17" s="4">
        <v>1</v>
      </c>
      <c r="F17" s="5">
        <v>25</v>
      </c>
      <c r="G17" s="5" t="s">
        <v>97</v>
      </c>
      <c r="H17" s="28">
        <v>0.20694444444444446</v>
      </c>
      <c r="I17" s="28">
        <v>0.8125</v>
      </c>
      <c r="J17" s="44">
        <f t="shared" si="1"/>
        <v>14.533333333333331</v>
      </c>
      <c r="K17" s="5"/>
      <c r="L17">
        <v>57240</v>
      </c>
      <c r="M17" s="45">
        <f t="shared" si="2"/>
        <v>14.533333333333331</v>
      </c>
      <c r="N17" s="25">
        <f t="shared" ref="N17:N18" si="21">L17-$L$15</f>
        <v>55719</v>
      </c>
      <c r="O17" s="11">
        <f t="shared" si="16"/>
        <v>1.0660316279582333E-8</v>
      </c>
      <c r="P17" s="11">
        <f t="shared" si="17"/>
        <v>10.660316279582334</v>
      </c>
      <c r="S17" s="29"/>
      <c r="T17" s="84"/>
      <c r="U17" s="84"/>
      <c r="V17" s="5">
        <v>25</v>
      </c>
      <c r="W17" s="5" t="s">
        <v>97</v>
      </c>
    </row>
    <row r="18" spans="3:23" ht="19" thickTop="1" thickBot="1">
      <c r="C18" s="3">
        <f t="shared" si="0"/>
        <v>80</v>
      </c>
      <c r="D18" s="6"/>
      <c r="E18" s="4">
        <v>1</v>
      </c>
      <c r="F18" s="5">
        <v>25</v>
      </c>
      <c r="G18" s="5" t="s">
        <v>97</v>
      </c>
      <c r="H18" s="28">
        <v>0.20694444444444446</v>
      </c>
      <c r="I18" s="28">
        <v>0.8125</v>
      </c>
      <c r="J18" s="44">
        <f t="shared" si="1"/>
        <v>14.533333333333331</v>
      </c>
      <c r="K18" s="5"/>
      <c r="L18" s="46">
        <v>59649</v>
      </c>
      <c r="M18" s="47">
        <f t="shared" si="2"/>
        <v>14.533333333333331</v>
      </c>
      <c r="N18" s="26">
        <f t="shared" si="21"/>
        <v>58128</v>
      </c>
      <c r="O18" s="19">
        <f t="shared" si="16"/>
        <v>1.1121212956075341E-8</v>
      </c>
      <c r="P18" s="19">
        <f t="shared" si="17"/>
        <v>11.12121295607534</v>
      </c>
      <c r="Q18" s="31"/>
      <c r="R18" s="31"/>
      <c r="S18" s="31"/>
      <c r="T18" s="85"/>
      <c r="U18" s="135"/>
      <c r="V18" s="5">
        <v>25</v>
      </c>
      <c r="W18" s="5" t="s">
        <v>97</v>
      </c>
    </row>
    <row r="19" spans="3:23" ht="19" thickTop="1" thickBot="1">
      <c r="C19" s="3">
        <f t="shared" si="0"/>
        <v>81</v>
      </c>
      <c r="D19" s="6"/>
      <c r="E19" s="4">
        <v>1</v>
      </c>
      <c r="F19" s="5" t="s">
        <v>100</v>
      </c>
      <c r="G19" s="5" t="s">
        <v>96</v>
      </c>
      <c r="H19" s="28">
        <v>0.20694444444444446</v>
      </c>
      <c r="I19" s="28">
        <v>0.8125</v>
      </c>
      <c r="J19" s="44">
        <f t="shared" si="1"/>
        <v>14.533333333333331</v>
      </c>
      <c r="K19" s="5"/>
      <c r="L19">
        <v>544</v>
      </c>
      <c r="M19" s="45">
        <f t="shared" si="2"/>
        <v>14.533333333333331</v>
      </c>
      <c r="N19" s="25"/>
      <c r="S19" s="29"/>
      <c r="T19" s="25"/>
      <c r="U19" s="25"/>
      <c r="V19" s="5" t="s">
        <v>100</v>
      </c>
      <c r="W19" s="5" t="s">
        <v>96</v>
      </c>
    </row>
    <row r="20" spans="3:23" ht="19" thickTop="1" thickBot="1">
      <c r="C20" s="3">
        <f t="shared" si="0"/>
        <v>82</v>
      </c>
      <c r="D20" s="6"/>
      <c r="E20" s="4">
        <v>1</v>
      </c>
      <c r="F20" s="5">
        <v>45</v>
      </c>
      <c r="G20" s="5" t="s">
        <v>96</v>
      </c>
      <c r="H20" s="28">
        <v>0.20694444444444446</v>
      </c>
      <c r="I20" s="28">
        <v>0.8125</v>
      </c>
      <c r="J20" s="44">
        <f t="shared" si="1"/>
        <v>14.533333333333331</v>
      </c>
      <c r="K20" s="5"/>
      <c r="L20">
        <v>81718</v>
      </c>
      <c r="M20" s="45">
        <f t="shared" si="2"/>
        <v>14.533333333333331</v>
      </c>
      <c r="N20" s="25">
        <f>L20-$L$19</f>
        <v>81174</v>
      </c>
      <c r="O20" s="11">
        <f>N20*(1/$N$1)*(1/108)*(1/10^6)*(1/$L$1)*(1000)*(1/M20)</f>
        <v>1.5530438695576308E-8</v>
      </c>
      <c r="P20" s="11">
        <f t="shared" ref="P20:P21" si="22">O20*(10^12)/1000</f>
        <v>15.530438695576308</v>
      </c>
      <c r="Q20" s="29">
        <f t="shared" ref="Q20" si="23">AVERAGE(P20:P22)</f>
        <v>15.661494828161493</v>
      </c>
      <c r="R20" s="29">
        <f t="shared" ref="R20" si="24">STDEV(P20:P22)</f>
        <v>0.14182416315838631</v>
      </c>
      <c r="S20" s="29">
        <f t="shared" ref="S20" si="25">(R20/Q20)*100</f>
        <v>0.90555955682702272</v>
      </c>
      <c r="T20" s="84">
        <f>(Q20/10^12)*(1.5)</f>
        <v>2.3492242242242243E-11</v>
      </c>
      <c r="U20" s="84">
        <f>T20*(10^12)</f>
        <v>23.492242242242241</v>
      </c>
      <c r="V20" s="5">
        <v>45</v>
      </c>
      <c r="W20" s="5" t="s">
        <v>96</v>
      </c>
    </row>
    <row r="21" spans="3:23" ht="19" thickTop="1" thickBot="1">
      <c r="C21" s="3">
        <f t="shared" si="0"/>
        <v>83</v>
      </c>
      <c r="D21" s="6"/>
      <c r="E21" s="4">
        <v>1</v>
      </c>
      <c r="F21" s="5">
        <v>45</v>
      </c>
      <c r="G21" s="5" t="s">
        <v>96</v>
      </c>
      <c r="H21" s="28">
        <v>0.20694444444444446</v>
      </c>
      <c r="I21" s="28">
        <v>0.8125</v>
      </c>
      <c r="J21" s="44">
        <f t="shared" si="1"/>
        <v>14.533333333333331</v>
      </c>
      <c r="K21" s="5"/>
      <c r="L21">
        <v>82301</v>
      </c>
      <c r="M21" s="45">
        <f t="shared" si="2"/>
        <v>14.533333333333331</v>
      </c>
      <c r="N21" s="25">
        <f t="shared" ref="N21:N22" si="26">L21-$L$19</f>
        <v>81757</v>
      </c>
      <c r="O21" s="11">
        <f t="shared" ref="O21:O22" si="27">N21*(1/$N$1)*(1/108)*(1/10^6)*(1/$L$1)*(1000)*(1/M21)</f>
        <v>1.5641979900389685E-8</v>
      </c>
      <c r="P21" s="11">
        <f t="shared" si="22"/>
        <v>15.641979900389686</v>
      </c>
      <c r="S21" s="29"/>
      <c r="T21" s="84"/>
      <c r="U21" s="84"/>
      <c r="V21" s="5">
        <v>45</v>
      </c>
      <c r="W21" s="5" t="s">
        <v>96</v>
      </c>
    </row>
    <row r="22" spans="3:23" ht="19" thickTop="1" thickBot="1">
      <c r="C22" s="3">
        <f t="shared" si="0"/>
        <v>84</v>
      </c>
      <c r="D22" s="6"/>
      <c r="E22" s="4">
        <v>1</v>
      </c>
      <c r="F22" s="5">
        <v>45</v>
      </c>
      <c r="G22" s="5" t="s">
        <v>96</v>
      </c>
      <c r="H22" s="28">
        <v>0.20694444444444446</v>
      </c>
      <c r="I22" s="28">
        <v>0.8125</v>
      </c>
      <c r="J22" s="44">
        <f t="shared" si="1"/>
        <v>14.533333333333331</v>
      </c>
      <c r="K22" s="5"/>
      <c r="L22" s="46">
        <v>83190</v>
      </c>
      <c r="M22" s="47">
        <f t="shared" si="2"/>
        <v>14.533333333333331</v>
      </c>
      <c r="N22" s="26">
        <f t="shared" si="26"/>
        <v>82646</v>
      </c>
      <c r="O22" s="19">
        <f t="shared" si="27"/>
        <v>1.5812065888518484E-8</v>
      </c>
      <c r="P22" s="19">
        <f t="shared" si="17"/>
        <v>15.812065888518484</v>
      </c>
      <c r="Q22" s="31"/>
      <c r="R22" s="31"/>
      <c r="S22" s="31"/>
      <c r="T22" s="85"/>
      <c r="U22" s="135"/>
      <c r="V22" s="5">
        <v>45</v>
      </c>
      <c r="W22" s="5" t="s">
        <v>96</v>
      </c>
    </row>
    <row r="23" spans="3:23" ht="19" thickTop="1" thickBot="1">
      <c r="C23" s="3">
        <f t="shared" si="0"/>
        <v>85</v>
      </c>
      <c r="D23" s="6"/>
      <c r="E23" s="4">
        <v>1</v>
      </c>
      <c r="F23" s="5" t="s">
        <v>100</v>
      </c>
      <c r="G23" s="5" t="s">
        <v>97</v>
      </c>
      <c r="H23" s="28">
        <v>0.20694444444444446</v>
      </c>
      <c r="I23" s="28">
        <v>0.8125</v>
      </c>
      <c r="J23" s="44">
        <f t="shared" si="1"/>
        <v>14.533333333333331</v>
      </c>
      <c r="K23" s="5"/>
      <c r="L23">
        <v>768</v>
      </c>
      <c r="M23" s="45">
        <f t="shared" si="2"/>
        <v>14.533333333333331</v>
      </c>
      <c r="N23" s="25"/>
      <c r="S23" s="29"/>
      <c r="T23" s="25"/>
      <c r="U23" s="25"/>
      <c r="V23" s="5" t="s">
        <v>100</v>
      </c>
      <c r="W23" s="5" t="s">
        <v>97</v>
      </c>
    </row>
    <row r="24" spans="3:23" ht="19" thickTop="1" thickBot="1">
      <c r="C24" s="3">
        <f t="shared" si="0"/>
        <v>86</v>
      </c>
      <c r="D24" s="6"/>
      <c r="E24" s="4">
        <v>1</v>
      </c>
      <c r="F24" s="5">
        <v>45</v>
      </c>
      <c r="G24" s="5" t="s">
        <v>97</v>
      </c>
      <c r="H24" s="28">
        <v>0.20694444444444446</v>
      </c>
      <c r="I24" s="28">
        <v>0.8125</v>
      </c>
      <c r="J24" s="44">
        <f t="shared" si="1"/>
        <v>14.533333333333331</v>
      </c>
      <c r="K24" s="5"/>
      <c r="L24">
        <v>49083</v>
      </c>
      <c r="M24" s="45">
        <f t="shared" si="2"/>
        <v>14.533333333333331</v>
      </c>
      <c r="N24" s="25">
        <f>L24-$L$23</f>
        <v>48315</v>
      </c>
      <c r="O24" s="11">
        <f t="shared" ref="O24:O26" si="28">N24*(1/$N$1)*(1/108)*(1/10^6)*(1/$L$1)*(1000)*(1/M24)</f>
        <v>9.243762110734586E-9</v>
      </c>
      <c r="P24" s="11">
        <f t="shared" ref="P24:P25" si="29">O24*(10^12)/1000</f>
        <v>9.2437621107345862</v>
      </c>
      <c r="Q24" s="29">
        <f t="shared" ref="Q24" si="30">AVERAGE(P24:P26)</f>
        <v>9.2334306783848064</v>
      </c>
      <c r="R24" s="29">
        <f t="shared" ref="R24" si="31">STDEV(P24:P26)</f>
        <v>0.17528887881312344</v>
      </c>
      <c r="S24" s="29">
        <f t="shared" ref="S24" si="32">(R24/Q24)*100</f>
        <v>1.8984154960243502</v>
      </c>
      <c r="T24" s="84">
        <f>(Q24/10^12)*(1.5)</f>
        <v>1.385014601757721E-11</v>
      </c>
      <c r="U24" s="84">
        <f>T24*(10^12)</f>
        <v>13.85014601757721</v>
      </c>
      <c r="V24" s="5">
        <v>45</v>
      </c>
      <c r="W24" s="5" t="s">
        <v>97</v>
      </c>
    </row>
    <row r="25" spans="3:23" ht="19" thickTop="1" thickBot="1">
      <c r="C25" s="3">
        <f t="shared" si="0"/>
        <v>87</v>
      </c>
      <c r="D25" s="6"/>
      <c r="E25" s="4">
        <v>1</v>
      </c>
      <c r="F25" s="5">
        <v>45</v>
      </c>
      <c r="G25" s="5" t="s">
        <v>97</v>
      </c>
      <c r="H25" s="28">
        <v>0.20694444444444446</v>
      </c>
      <c r="I25" s="28">
        <v>0.8125</v>
      </c>
      <c r="J25" s="44">
        <f t="shared" si="1"/>
        <v>14.533333333333331</v>
      </c>
      <c r="K25" s="5"/>
      <c r="L25">
        <v>49917</v>
      </c>
      <c r="M25" s="45">
        <f t="shared" si="2"/>
        <v>14.533333333333331</v>
      </c>
      <c r="N25" s="25">
        <f t="shared" ref="N25:N26" si="33">L25-$L$23</f>
        <v>49149</v>
      </c>
      <c r="O25" s="11">
        <f t="shared" si="28"/>
        <v>9.4033253436923146E-9</v>
      </c>
      <c r="P25" s="11">
        <f t="shared" si="29"/>
        <v>9.4033253436923143</v>
      </c>
      <c r="S25" s="29"/>
      <c r="T25" s="84"/>
      <c r="U25" s="84"/>
      <c r="V25" s="5">
        <v>45</v>
      </c>
      <c r="W25" s="5" t="s">
        <v>97</v>
      </c>
    </row>
    <row r="26" spans="3:23" ht="19" thickTop="1" thickBot="1">
      <c r="C26" s="3">
        <f t="shared" si="0"/>
        <v>88</v>
      </c>
      <c r="D26" s="6"/>
      <c r="E26" s="4">
        <v>1</v>
      </c>
      <c r="F26" s="5">
        <v>45</v>
      </c>
      <c r="G26" s="5" t="s">
        <v>97</v>
      </c>
      <c r="H26" s="28">
        <v>0.20694444444444446</v>
      </c>
      <c r="I26" s="28">
        <v>0.8125</v>
      </c>
      <c r="J26" s="44">
        <f t="shared" si="1"/>
        <v>14.533333333333331</v>
      </c>
      <c r="K26" s="5"/>
      <c r="L26" s="46">
        <v>48087</v>
      </c>
      <c r="M26" s="47">
        <f t="shared" si="2"/>
        <v>14.533333333333331</v>
      </c>
      <c r="N26" s="26">
        <f t="shared" si="33"/>
        <v>47319</v>
      </c>
      <c r="O26" s="19">
        <f t="shared" si="28"/>
        <v>9.0532045807275147E-9</v>
      </c>
      <c r="P26" s="19">
        <f t="shared" si="17"/>
        <v>9.053204580727515</v>
      </c>
      <c r="Q26" s="31"/>
      <c r="R26" s="31"/>
      <c r="S26" s="31"/>
      <c r="T26" s="85"/>
      <c r="U26" s="135"/>
      <c r="V26" s="5">
        <v>45</v>
      </c>
      <c r="W26" s="5" t="s">
        <v>97</v>
      </c>
    </row>
    <row r="27" spans="3:23" ht="19" thickTop="1" thickBot="1">
      <c r="C27" s="3">
        <f>C26+1</f>
        <v>89</v>
      </c>
      <c r="D27" s="6"/>
      <c r="E27" s="4">
        <v>1</v>
      </c>
      <c r="F27" s="5" t="s">
        <v>101</v>
      </c>
      <c r="G27" s="5" t="s">
        <v>96</v>
      </c>
      <c r="H27" s="28">
        <v>0.20694444444444446</v>
      </c>
      <c r="I27" s="28">
        <v>0.8125</v>
      </c>
      <c r="J27" s="44">
        <f t="shared" si="1"/>
        <v>14.533333333333331</v>
      </c>
      <c r="K27" s="5"/>
      <c r="L27">
        <v>520</v>
      </c>
      <c r="M27" s="45">
        <f t="shared" si="2"/>
        <v>14.533333333333331</v>
      </c>
      <c r="N27" s="25"/>
      <c r="S27" s="29"/>
      <c r="T27" s="25"/>
      <c r="U27" s="25"/>
      <c r="V27" s="5" t="s">
        <v>101</v>
      </c>
      <c r="W27" s="5" t="s">
        <v>96</v>
      </c>
    </row>
    <row r="28" spans="3:23" ht="19" thickTop="1" thickBot="1">
      <c r="C28" s="3">
        <f t="shared" si="0"/>
        <v>90</v>
      </c>
      <c r="D28" s="6"/>
      <c r="E28" s="4">
        <v>1</v>
      </c>
      <c r="F28" s="5">
        <v>75</v>
      </c>
      <c r="G28" s="5" t="s">
        <v>96</v>
      </c>
      <c r="H28" s="28">
        <v>0.20694444444444446</v>
      </c>
      <c r="I28" s="28">
        <v>0.8125</v>
      </c>
      <c r="J28" s="44">
        <f t="shared" si="1"/>
        <v>14.533333333333331</v>
      </c>
      <c r="K28" s="5"/>
      <c r="L28">
        <v>65748</v>
      </c>
      <c r="M28" s="45">
        <f t="shared" si="2"/>
        <v>14.533333333333331</v>
      </c>
      <c r="N28" s="25">
        <f>L28-$L$27</f>
        <v>65228</v>
      </c>
      <c r="O28" s="11">
        <f t="shared" ref="O28:O30" si="34">N28*(1/$N$1)*(1/108)*(1/10^6)*(1/$L$1)*(1000)*(1/M28)</f>
        <v>1.2479604987250245E-8</v>
      </c>
      <c r="P28" s="11">
        <f t="shared" ref="P28:P29" si="35">O28*(10^12)/1000</f>
        <v>12.479604987250244</v>
      </c>
      <c r="Q28" s="29">
        <f t="shared" ref="Q28" si="36">AVERAGE(P28:P30)</f>
        <v>12.339684230611857</v>
      </c>
      <c r="R28" s="29">
        <f t="shared" ref="R28" si="37">STDEV(P28:P30)</f>
        <v>0.12120890890785536</v>
      </c>
      <c r="S28" s="29">
        <f t="shared" ref="S28" si="38">(R28/Q28)*100</f>
        <v>0.98226912976561065</v>
      </c>
      <c r="T28" s="84">
        <f>(Q28/10^12)*(1.5)</f>
        <v>1.8509526345917785E-11</v>
      </c>
      <c r="U28" s="84">
        <f>T28*(10^12)</f>
        <v>18.509526345917784</v>
      </c>
      <c r="V28" s="5">
        <v>75</v>
      </c>
      <c r="W28" s="5" t="s">
        <v>96</v>
      </c>
    </row>
    <row r="29" spans="3:23" ht="19" thickTop="1" thickBot="1">
      <c r="C29" s="3">
        <f t="shared" si="0"/>
        <v>91</v>
      </c>
      <c r="D29" s="6"/>
      <c r="E29" s="4">
        <v>1</v>
      </c>
      <c r="F29" s="5">
        <v>75</v>
      </c>
      <c r="G29" s="5" t="s">
        <v>96</v>
      </c>
      <c r="H29" s="28">
        <v>0.20694444444444446</v>
      </c>
      <c r="I29" s="28">
        <v>0.8125</v>
      </c>
      <c r="J29" s="44">
        <f t="shared" si="1"/>
        <v>14.533333333333331</v>
      </c>
      <c r="K29" s="5"/>
      <c r="L29">
        <v>64666</v>
      </c>
      <c r="M29" s="45">
        <f t="shared" si="2"/>
        <v>14.533333333333331</v>
      </c>
      <c r="N29" s="25">
        <f t="shared" ref="N29:N30" si="39">L29-$L$27</f>
        <v>64146</v>
      </c>
      <c r="O29" s="11">
        <f t="shared" si="34"/>
        <v>1.2272593694612043E-8</v>
      </c>
      <c r="P29" s="11">
        <f t="shared" si="35"/>
        <v>12.272593694612043</v>
      </c>
      <c r="S29" s="29"/>
      <c r="T29" s="25"/>
      <c r="U29" s="25"/>
      <c r="V29" s="5">
        <v>75</v>
      </c>
      <c r="W29" s="5" t="s">
        <v>96</v>
      </c>
    </row>
    <row r="30" spans="3:23" ht="19" thickTop="1" thickBot="1">
      <c r="C30" s="3">
        <f t="shared" si="0"/>
        <v>92</v>
      </c>
      <c r="D30" s="6"/>
      <c r="E30" s="4">
        <v>1</v>
      </c>
      <c r="F30" s="5">
        <v>75</v>
      </c>
      <c r="G30" s="5" t="s">
        <v>96</v>
      </c>
      <c r="H30" s="28">
        <v>0.20694444444444446</v>
      </c>
      <c r="I30" s="28">
        <v>0.8125</v>
      </c>
      <c r="J30" s="44">
        <f t="shared" si="1"/>
        <v>14.533333333333331</v>
      </c>
      <c r="K30" s="5"/>
      <c r="L30" s="46">
        <v>64636</v>
      </c>
      <c r="M30" s="47">
        <f t="shared" si="2"/>
        <v>14.533333333333331</v>
      </c>
      <c r="N30" s="26">
        <f t="shared" si="39"/>
        <v>64116</v>
      </c>
      <c r="O30" s="19">
        <f t="shared" si="34"/>
        <v>1.2266854009973277E-8</v>
      </c>
      <c r="P30" s="19">
        <f t="shared" si="17"/>
        <v>12.266854009973276</v>
      </c>
      <c r="Q30" s="31"/>
      <c r="R30" s="31"/>
      <c r="S30" s="31"/>
      <c r="T30" s="26"/>
      <c r="U30" s="136"/>
      <c r="V30" s="5">
        <v>75</v>
      </c>
      <c r="W30" s="5" t="s">
        <v>96</v>
      </c>
    </row>
    <row r="31" spans="3:23" ht="19" thickTop="1" thickBot="1">
      <c r="C31" s="3">
        <f t="shared" si="0"/>
        <v>93</v>
      </c>
      <c r="D31" s="6"/>
      <c r="E31" s="4">
        <v>1</v>
      </c>
      <c r="F31" s="5" t="s">
        <v>101</v>
      </c>
      <c r="G31" s="5" t="s">
        <v>97</v>
      </c>
      <c r="H31" s="28">
        <v>0.20694444444444446</v>
      </c>
      <c r="I31" s="28">
        <v>0.8125</v>
      </c>
      <c r="J31" s="44">
        <f t="shared" si="1"/>
        <v>14.533333333333331</v>
      </c>
      <c r="K31" s="5"/>
      <c r="L31">
        <v>607</v>
      </c>
      <c r="M31" s="45">
        <f t="shared" si="2"/>
        <v>14.533333333333331</v>
      </c>
      <c r="N31" s="25"/>
      <c r="S31" s="29"/>
      <c r="T31" s="25"/>
      <c r="U31" s="25"/>
      <c r="V31" s="5" t="s">
        <v>101</v>
      </c>
      <c r="W31" s="5" t="s">
        <v>97</v>
      </c>
    </row>
    <row r="32" spans="3:23" ht="19" thickTop="1" thickBot="1">
      <c r="C32" s="3">
        <f t="shared" si="0"/>
        <v>94</v>
      </c>
      <c r="D32" s="6"/>
      <c r="E32" s="4">
        <v>1</v>
      </c>
      <c r="F32" s="5">
        <v>75</v>
      </c>
      <c r="G32" s="5" t="s">
        <v>97</v>
      </c>
      <c r="H32" s="28">
        <v>0.20694444444444446</v>
      </c>
      <c r="I32" s="28">
        <v>0.8125</v>
      </c>
      <c r="J32" s="44">
        <f t="shared" si="1"/>
        <v>14.533333333333331</v>
      </c>
      <c r="K32" s="5"/>
      <c r="L32">
        <v>37035</v>
      </c>
      <c r="M32" s="45">
        <f t="shared" si="2"/>
        <v>14.533333333333331</v>
      </c>
      <c r="N32" s="25">
        <f>L32-$L$31</f>
        <v>36428</v>
      </c>
      <c r="O32" s="11">
        <f t="shared" ref="O32:O34" si="40">N32*(1/$N$1)*(1/108)*(1/10^6)*(1/$L$1)*(1000)*(1/M32)</f>
        <v>6.9695077340337275E-9</v>
      </c>
      <c r="P32" s="11">
        <f t="shared" ref="P32:P33" si="41">O32*(10^12)/1000</f>
        <v>6.9695077340337273</v>
      </c>
      <c r="Q32" s="29">
        <f t="shared" ref="Q32" si="42">AVERAGE(P32:P34)</f>
        <v>7.0514576758205685</v>
      </c>
      <c r="R32" s="29">
        <f t="shared" ref="R32" si="43">STDEV(P32:P34)</f>
        <v>0.13455427206872839</v>
      </c>
      <c r="S32" s="29">
        <f t="shared" ref="S32" si="44">(R32/Q32)*100</f>
        <v>1.9081766955804706</v>
      </c>
      <c r="T32" s="84">
        <f>(Q32/10^12)*(1.5)</f>
        <v>1.0577186513730853E-11</v>
      </c>
      <c r="U32" s="84">
        <f>T32*(10^12)</f>
        <v>10.577186513730853</v>
      </c>
      <c r="V32" s="5">
        <v>75</v>
      </c>
      <c r="W32" s="5" t="s">
        <v>97</v>
      </c>
    </row>
    <row r="33" spans="3:23" ht="19" thickTop="1" thickBot="1">
      <c r="C33" s="3">
        <f t="shared" si="0"/>
        <v>95</v>
      </c>
      <c r="D33" s="6"/>
      <c r="E33" s="4">
        <v>1</v>
      </c>
      <c r="F33" s="5">
        <v>75</v>
      </c>
      <c r="G33" s="5" t="s">
        <v>97</v>
      </c>
      <c r="H33" s="28">
        <v>0.20694444444444446</v>
      </c>
      <c r="I33" s="28">
        <v>0.8125</v>
      </c>
      <c r="J33" s="44">
        <f t="shared" si="1"/>
        <v>14.533333333333331</v>
      </c>
      <c r="K33" s="5"/>
      <c r="L33">
        <v>37080</v>
      </c>
      <c r="M33" s="45">
        <f t="shared" si="2"/>
        <v>14.533333333333331</v>
      </c>
      <c r="N33" s="25">
        <f t="shared" ref="N33:N34" si="45">L33-$L$31</f>
        <v>36473</v>
      </c>
      <c r="O33" s="11">
        <f t="shared" si="40"/>
        <v>6.9781172609918769E-9</v>
      </c>
      <c r="P33" s="11">
        <f t="shared" si="41"/>
        <v>6.9781172609918771</v>
      </c>
      <c r="S33" s="29"/>
      <c r="T33" s="25"/>
      <c r="U33" s="25"/>
      <c r="V33" s="5">
        <v>75</v>
      </c>
      <c r="W33" s="5" t="s">
        <v>97</v>
      </c>
    </row>
    <row r="34" spans="3:23" ht="19" thickTop="1" thickBot="1">
      <c r="C34" s="3">
        <f t="shared" si="0"/>
        <v>96</v>
      </c>
      <c r="D34" s="6"/>
      <c r="E34" s="4">
        <v>1</v>
      </c>
      <c r="F34" s="5">
        <v>75</v>
      </c>
      <c r="G34" s="5" t="s">
        <v>97</v>
      </c>
      <c r="H34" s="28">
        <v>0.20694444444444446</v>
      </c>
      <c r="I34" s="28">
        <v>0.8125</v>
      </c>
      <c r="J34" s="44">
        <f t="shared" si="1"/>
        <v>14.533333333333331</v>
      </c>
      <c r="K34" s="5"/>
      <c r="L34" s="46">
        <v>38275</v>
      </c>
      <c r="M34" s="47">
        <f t="shared" si="2"/>
        <v>14.533333333333331</v>
      </c>
      <c r="N34" s="26">
        <f t="shared" si="45"/>
        <v>37668</v>
      </c>
      <c r="O34" s="19">
        <f t="shared" si="40"/>
        <v>7.2067480324361022E-9</v>
      </c>
      <c r="P34" s="19">
        <f t="shared" si="17"/>
        <v>7.206748032436102</v>
      </c>
      <c r="Q34" s="31"/>
      <c r="R34" s="31"/>
      <c r="S34" s="31"/>
      <c r="T34" s="26"/>
      <c r="U34" s="136"/>
      <c r="V34" s="5">
        <v>75</v>
      </c>
      <c r="W34" s="5" t="s">
        <v>97</v>
      </c>
    </row>
    <row r="35" spans="3:23" ht="19" thickTop="1" thickBot="1">
      <c r="C35" s="3">
        <f t="shared" si="0"/>
        <v>97</v>
      </c>
      <c r="D35" s="6"/>
      <c r="E35" s="4">
        <v>1</v>
      </c>
      <c r="F35" s="5" t="s">
        <v>102</v>
      </c>
      <c r="G35" s="5" t="s">
        <v>96</v>
      </c>
      <c r="H35" s="28">
        <v>0.20694444444444446</v>
      </c>
      <c r="I35" s="28">
        <v>0.8125</v>
      </c>
      <c r="J35" s="44">
        <f t="shared" si="1"/>
        <v>14.533333333333331</v>
      </c>
      <c r="K35" s="5"/>
      <c r="L35">
        <v>535</v>
      </c>
      <c r="M35" s="45">
        <f t="shared" si="2"/>
        <v>14.533333333333331</v>
      </c>
      <c r="N35" s="25"/>
      <c r="S35" s="29"/>
      <c r="T35" s="25"/>
      <c r="U35" s="25"/>
      <c r="V35" s="5" t="s">
        <v>102</v>
      </c>
      <c r="W35" s="5" t="s">
        <v>96</v>
      </c>
    </row>
    <row r="36" spans="3:23" ht="19" thickTop="1" thickBot="1">
      <c r="C36" s="3">
        <f t="shared" si="0"/>
        <v>98</v>
      </c>
      <c r="D36" s="6"/>
      <c r="E36" s="4">
        <v>1</v>
      </c>
      <c r="F36" s="5">
        <v>100</v>
      </c>
      <c r="G36" s="5" t="s">
        <v>96</v>
      </c>
      <c r="H36" s="28">
        <v>0.20694444444444446</v>
      </c>
      <c r="I36" s="28">
        <v>0.8125</v>
      </c>
      <c r="J36" s="44">
        <f t="shared" si="1"/>
        <v>14.533333333333331</v>
      </c>
      <c r="K36" s="5"/>
      <c r="L36">
        <v>61881</v>
      </c>
      <c r="M36" s="45">
        <f t="shared" si="2"/>
        <v>14.533333333333331</v>
      </c>
      <c r="N36" s="25">
        <f>L36-$L$35</f>
        <v>61346</v>
      </c>
      <c r="O36" s="11">
        <f t="shared" ref="O36:O38" si="46">N36*(1/$N$1)*(1/108)*(1/10^6)*(1/$L$1)*(1000)*(1/M36)</f>
        <v>1.173688979499377E-8</v>
      </c>
      <c r="P36" s="11">
        <f t="shared" ref="P36:P37" si="47">O36*(10^12)/1000</f>
        <v>11.736889794993768</v>
      </c>
      <c r="Q36" s="29">
        <f t="shared" ref="Q36" si="48">AVERAGE(P36:P38)</f>
        <v>11.789439796575371</v>
      </c>
      <c r="R36" s="29">
        <f t="shared" ref="R36" si="49">STDEV(P36:P38)</f>
        <v>5.290424852885256E-2</v>
      </c>
      <c r="S36" s="29">
        <f t="shared" ref="S36" si="50">(R36/Q36)*100</f>
        <v>0.44874268363642122</v>
      </c>
      <c r="T36" s="84">
        <f>(Q36/10^12)*(1.5)</f>
        <v>1.7684159694863058E-11</v>
      </c>
      <c r="U36" s="84">
        <f>T36*(10^12)</f>
        <v>17.684159694863059</v>
      </c>
      <c r="V36" s="5">
        <v>100</v>
      </c>
      <c r="W36" s="5" t="s">
        <v>96</v>
      </c>
    </row>
    <row r="37" spans="3:23" ht="19" thickTop="1" thickBot="1">
      <c r="C37" s="3">
        <f t="shared" si="0"/>
        <v>99</v>
      </c>
      <c r="D37" s="6"/>
      <c r="E37" s="4">
        <v>1</v>
      </c>
      <c r="F37" s="5">
        <v>100</v>
      </c>
      <c r="G37" s="5" t="s">
        <v>96</v>
      </c>
      <c r="H37" s="28">
        <v>0.20694444444444446</v>
      </c>
      <c r="I37" s="28">
        <v>0.8125</v>
      </c>
      <c r="J37" s="44">
        <f t="shared" si="1"/>
        <v>14.533333333333331</v>
      </c>
      <c r="K37" s="5"/>
      <c r="L37">
        <v>62152</v>
      </c>
      <c r="M37" s="45">
        <f t="shared" si="2"/>
        <v>14.533333333333331</v>
      </c>
      <c r="N37" s="25">
        <f t="shared" ref="N37:N38" si="51">L37-$L$35</f>
        <v>61617</v>
      </c>
      <c r="O37" s="11">
        <f t="shared" si="46"/>
        <v>1.1788738279563965E-8</v>
      </c>
      <c r="P37" s="11">
        <f t="shared" si="47"/>
        <v>11.788738279563965</v>
      </c>
      <c r="S37" s="29"/>
      <c r="T37" s="25"/>
      <c r="U37" s="25"/>
      <c r="V37" s="5">
        <v>100</v>
      </c>
      <c r="W37" s="5" t="s">
        <v>96</v>
      </c>
    </row>
    <row r="38" spans="3:23" ht="19" thickTop="1" thickBot="1">
      <c r="C38" s="3">
        <f t="shared" si="0"/>
        <v>100</v>
      </c>
      <c r="D38" s="6"/>
      <c r="E38" s="4">
        <v>1</v>
      </c>
      <c r="F38" s="5">
        <v>100</v>
      </c>
      <c r="G38" s="5" t="s">
        <v>96</v>
      </c>
      <c r="H38" s="28">
        <v>0.20694444444444446</v>
      </c>
      <c r="I38" s="28">
        <v>0.8125</v>
      </c>
      <c r="J38" s="44">
        <f t="shared" si="1"/>
        <v>14.533333333333331</v>
      </c>
      <c r="K38" s="5"/>
      <c r="L38" s="46">
        <v>62434</v>
      </c>
      <c r="M38" s="47">
        <f t="shared" si="2"/>
        <v>14.533333333333331</v>
      </c>
      <c r="N38" s="26">
        <f t="shared" si="51"/>
        <v>61899</v>
      </c>
      <c r="O38" s="19">
        <f t="shared" si="46"/>
        <v>1.1842691315168378E-8</v>
      </c>
      <c r="P38" s="19">
        <f t="shared" si="17"/>
        <v>11.842691315168379</v>
      </c>
      <c r="Q38" s="31"/>
      <c r="R38" s="31"/>
      <c r="S38" s="31"/>
      <c r="T38" s="26"/>
      <c r="U38" s="136"/>
      <c r="V38" s="5">
        <v>100</v>
      </c>
      <c r="W38" s="5" t="s">
        <v>96</v>
      </c>
    </row>
    <row r="39" spans="3:23" ht="19" thickTop="1" thickBot="1">
      <c r="C39" s="3">
        <f t="shared" si="0"/>
        <v>101</v>
      </c>
      <c r="D39" s="6"/>
      <c r="E39" s="4">
        <v>1</v>
      </c>
      <c r="F39" s="5" t="s">
        <v>102</v>
      </c>
      <c r="G39" s="5" t="s">
        <v>97</v>
      </c>
      <c r="H39" s="28">
        <v>0.20694444444444446</v>
      </c>
      <c r="I39" s="28">
        <v>0.8125</v>
      </c>
      <c r="J39" s="44">
        <f t="shared" si="1"/>
        <v>14.533333333333331</v>
      </c>
      <c r="K39" s="5"/>
      <c r="L39">
        <v>828</v>
      </c>
      <c r="M39" s="45">
        <f t="shared" si="2"/>
        <v>14.533333333333331</v>
      </c>
      <c r="N39" s="25"/>
      <c r="S39" s="29"/>
      <c r="T39" s="25"/>
      <c r="U39" s="25"/>
      <c r="V39" s="5" t="s">
        <v>102</v>
      </c>
      <c r="W39" s="5" t="s">
        <v>97</v>
      </c>
    </row>
    <row r="40" spans="3:23" ht="19" thickTop="1" thickBot="1">
      <c r="C40" s="3">
        <f t="shared" si="0"/>
        <v>102</v>
      </c>
      <c r="D40" s="6"/>
      <c r="E40" s="4">
        <v>1</v>
      </c>
      <c r="F40" s="5">
        <v>100</v>
      </c>
      <c r="G40" s="5" t="s">
        <v>97</v>
      </c>
      <c r="H40" s="28">
        <v>0.20694444444444446</v>
      </c>
      <c r="I40" s="28">
        <v>0.8125</v>
      </c>
      <c r="J40" s="44">
        <f t="shared" si="1"/>
        <v>14.533333333333331</v>
      </c>
      <c r="K40" s="5"/>
      <c r="L40">
        <v>21345</v>
      </c>
      <c r="M40" s="45">
        <f t="shared" si="2"/>
        <v>14.533333333333331</v>
      </c>
      <c r="N40" s="25">
        <f>L40-$L$39</f>
        <v>20517</v>
      </c>
      <c r="O40" s="11">
        <f t="shared" ref="O40:O42" si="52">N40*(1/$N$1)*(1/108)*(1/10^6)*(1/$L$1)*(1000)*(1/M40)</f>
        <v>3.9253703244528926E-9</v>
      </c>
      <c r="P40" s="11">
        <f t="shared" ref="P40:P41" si="53">O40*(10^12)/1000</f>
        <v>3.9253703244528926</v>
      </c>
      <c r="Q40" s="29">
        <f t="shared" ref="Q40" si="54">AVERAGE(P40:P42)</f>
        <v>3.9459694148786908</v>
      </c>
      <c r="R40" s="29">
        <f t="shared" ref="R40" si="55">STDEV(P40:P42)</f>
        <v>4.1785680900955531E-2</v>
      </c>
      <c r="S40" s="29">
        <f t="shared" ref="S40" si="56">(R40/Q40)*100</f>
        <v>1.0589458890228152</v>
      </c>
      <c r="T40" s="84">
        <f>(Q40/10^12)*(1.5)</f>
        <v>5.9189541223180352E-12</v>
      </c>
      <c r="U40" s="84">
        <f>T40*(10^12)</f>
        <v>5.9189541223180351</v>
      </c>
      <c r="V40" s="5">
        <v>100</v>
      </c>
      <c r="W40" s="5" t="s">
        <v>97</v>
      </c>
    </row>
    <row r="41" spans="3:23" ht="19" thickTop="1" thickBot="1">
      <c r="C41" s="3">
        <f t="shared" si="0"/>
        <v>103</v>
      </c>
      <c r="D41" s="6"/>
      <c r="E41" s="4">
        <v>1</v>
      </c>
      <c r="F41" s="5">
        <v>100</v>
      </c>
      <c r="G41" s="5" t="s">
        <v>97</v>
      </c>
      <c r="H41" s="28">
        <v>0.20694444444444446</v>
      </c>
      <c r="I41" s="28">
        <v>0.8125</v>
      </c>
      <c r="J41" s="44">
        <f t="shared" si="1"/>
        <v>14.533333333333331</v>
      </c>
      <c r="K41" s="5"/>
      <c r="L41">
        <v>21704</v>
      </c>
      <c r="M41" s="45">
        <f t="shared" si="2"/>
        <v>14.533333333333331</v>
      </c>
      <c r="N41" s="25">
        <f t="shared" ref="N41:N42" si="57">L41-$L$39</f>
        <v>20876</v>
      </c>
      <c r="O41" s="11">
        <f t="shared" si="52"/>
        <v>3.9940552172968068E-9</v>
      </c>
      <c r="P41" s="11">
        <f t="shared" si="53"/>
        <v>3.9940552172968067</v>
      </c>
      <c r="S41" s="29"/>
      <c r="T41" s="25"/>
      <c r="U41" s="25"/>
      <c r="V41" s="5">
        <v>100</v>
      </c>
      <c r="W41" s="5" t="s">
        <v>97</v>
      </c>
    </row>
    <row r="42" spans="3:23" ht="19" thickTop="1" thickBot="1">
      <c r="C42" s="3">
        <f t="shared" si="0"/>
        <v>104</v>
      </c>
      <c r="D42" s="6"/>
      <c r="E42" s="4">
        <v>1</v>
      </c>
      <c r="F42" s="5">
        <v>100</v>
      </c>
      <c r="G42" s="5" t="s">
        <v>97</v>
      </c>
      <c r="H42" s="28">
        <v>0.20694444444444446</v>
      </c>
      <c r="I42" s="28">
        <v>0.8125</v>
      </c>
      <c r="J42" s="44">
        <f t="shared" si="1"/>
        <v>14.533333333333331</v>
      </c>
      <c r="K42" s="5"/>
      <c r="L42" s="46">
        <v>21309</v>
      </c>
      <c r="M42" s="47">
        <f t="shared" si="2"/>
        <v>14.533333333333331</v>
      </c>
      <c r="N42" s="26">
        <f t="shared" si="57"/>
        <v>20481</v>
      </c>
      <c r="O42" s="19">
        <f t="shared" si="52"/>
        <v>3.9184827028863722E-9</v>
      </c>
      <c r="P42" s="19">
        <f t="shared" si="17"/>
        <v>3.9184827028863722</v>
      </c>
      <c r="Q42" s="31"/>
      <c r="R42" s="31"/>
      <c r="S42" s="31"/>
      <c r="T42" s="26"/>
      <c r="U42" s="136"/>
      <c r="V42" s="5">
        <v>100</v>
      </c>
      <c r="W42" s="5" t="s">
        <v>97</v>
      </c>
    </row>
    <row r="43" spans="3:23" ht="19" thickTop="1" thickBot="1">
      <c r="C43" s="3">
        <f>C42+1</f>
        <v>105</v>
      </c>
      <c r="D43" s="6"/>
      <c r="E43" s="4">
        <v>1</v>
      </c>
      <c r="F43" s="5" t="s">
        <v>103</v>
      </c>
      <c r="G43" s="5" t="s">
        <v>96</v>
      </c>
      <c r="H43" s="28">
        <v>0.20694444444444446</v>
      </c>
      <c r="I43" s="28">
        <v>0.8125</v>
      </c>
      <c r="J43" s="44">
        <f t="shared" si="1"/>
        <v>14.533333333333331</v>
      </c>
      <c r="K43" s="5"/>
      <c r="L43">
        <v>213</v>
      </c>
      <c r="M43" s="45">
        <f t="shared" si="2"/>
        <v>14.533333333333331</v>
      </c>
      <c r="N43" s="25"/>
      <c r="S43" s="29"/>
      <c r="T43" s="25"/>
      <c r="U43" s="25"/>
      <c r="V43" s="5" t="s">
        <v>103</v>
      </c>
      <c r="W43" s="5" t="s">
        <v>96</v>
      </c>
    </row>
    <row r="44" spans="3:23" ht="19" thickTop="1" thickBot="1">
      <c r="C44" s="3">
        <f t="shared" si="0"/>
        <v>106</v>
      </c>
      <c r="D44" s="6"/>
      <c r="E44" s="4">
        <v>1</v>
      </c>
      <c r="F44" s="5">
        <v>125</v>
      </c>
      <c r="G44" s="5" t="s">
        <v>96</v>
      </c>
      <c r="H44" s="28">
        <v>0.20694444444444446</v>
      </c>
      <c r="I44" s="28">
        <v>0.8125</v>
      </c>
      <c r="J44" s="44">
        <f t="shared" si="1"/>
        <v>14.533333333333331</v>
      </c>
      <c r="K44" s="5"/>
      <c r="L44">
        <v>14022</v>
      </c>
      <c r="M44" s="45">
        <f t="shared" si="2"/>
        <v>14.533333333333331</v>
      </c>
      <c r="N44" s="25">
        <f>L44-$L$43</f>
        <v>13809</v>
      </c>
      <c r="O44" s="11">
        <f t="shared" ref="O44:O46" si="58">N44*(1/$N$1)*(1/108)*(1/10^6)*(1/$L$1)*(1000)*(1/M44)</f>
        <v>2.6419768392245451E-9</v>
      </c>
      <c r="P44" s="11">
        <f t="shared" ref="P44:P45" si="59">O44*(10^12)/1000</f>
        <v>2.6419768392245451</v>
      </c>
      <c r="Q44" s="29">
        <f t="shared" ref="Q44" si="60">AVERAGE(P44:P46)</f>
        <v>2.6970140374829463</v>
      </c>
      <c r="R44" s="29">
        <f t="shared" ref="R44" si="61">STDEV(P44:P46)</f>
        <v>9.7823104701540556E-2</v>
      </c>
      <c r="S44" s="29">
        <f t="shared" ref="S44" si="62">(R44/Q44)*100</f>
        <v>3.6270891935303506</v>
      </c>
      <c r="T44" s="84">
        <f>(Q44/10^12)*(1.5)</f>
        <v>4.0455210562244195E-12</v>
      </c>
      <c r="U44" s="84">
        <f>T44*(10^12)</f>
        <v>4.0455210562244197</v>
      </c>
      <c r="V44" s="5">
        <v>125</v>
      </c>
      <c r="W44" s="5" t="s">
        <v>96</v>
      </c>
    </row>
    <row r="45" spans="3:23" ht="19" thickTop="1" thickBot="1">
      <c r="C45" s="3">
        <f t="shared" si="0"/>
        <v>107</v>
      </c>
      <c r="D45" s="6"/>
      <c r="E45" s="4">
        <v>1</v>
      </c>
      <c r="F45" s="5">
        <v>125</v>
      </c>
      <c r="G45" s="5" t="s">
        <v>96</v>
      </c>
      <c r="H45" s="28">
        <v>0.20694444444444446</v>
      </c>
      <c r="I45" s="28">
        <v>0.8125</v>
      </c>
      <c r="J45" s="44">
        <f t="shared" si="1"/>
        <v>14.533333333333331</v>
      </c>
      <c r="K45" s="5"/>
      <c r="L45">
        <v>14900</v>
      </c>
      <c r="M45" s="45">
        <f t="shared" si="2"/>
        <v>14.533333333333331</v>
      </c>
      <c r="N45" s="25">
        <f t="shared" ref="N45" si="63">L45-$L$43</f>
        <v>14687</v>
      </c>
      <c r="O45" s="11">
        <f t="shared" si="58"/>
        <v>2.8099582763191326E-9</v>
      </c>
      <c r="P45" s="11">
        <f t="shared" si="59"/>
        <v>2.8099582763191324</v>
      </c>
      <c r="S45" s="29"/>
      <c r="T45" s="25"/>
      <c r="U45" s="25"/>
      <c r="V45" s="5">
        <v>125</v>
      </c>
      <c r="W45" s="5" t="s">
        <v>96</v>
      </c>
    </row>
    <row r="46" spans="3:23" ht="19" thickTop="1" thickBot="1">
      <c r="C46" s="3">
        <f t="shared" si="0"/>
        <v>108</v>
      </c>
      <c r="D46" s="6"/>
      <c r="E46" s="4">
        <v>1</v>
      </c>
      <c r="F46" s="5">
        <v>125</v>
      </c>
      <c r="G46" s="5" t="s">
        <v>96</v>
      </c>
      <c r="H46" s="28">
        <v>0.20694444444444446</v>
      </c>
      <c r="I46" s="28">
        <v>0.8125</v>
      </c>
      <c r="J46" s="44">
        <f t="shared" si="1"/>
        <v>14.533333333333331</v>
      </c>
      <c r="K46" s="5"/>
      <c r="L46" s="46">
        <v>14007</v>
      </c>
      <c r="M46" s="47">
        <f t="shared" si="2"/>
        <v>14.533333333333331</v>
      </c>
      <c r="N46" s="26">
        <f>L46-$L$43</f>
        <v>13794</v>
      </c>
      <c r="O46" s="19">
        <f t="shared" si="58"/>
        <v>2.6391069969051623E-9</v>
      </c>
      <c r="P46" s="19">
        <f t="shared" si="17"/>
        <v>2.6391069969051624</v>
      </c>
      <c r="Q46" s="31"/>
      <c r="R46" s="31"/>
      <c r="S46" s="31"/>
      <c r="T46" s="26"/>
      <c r="U46" s="136"/>
      <c r="V46" s="5">
        <v>125</v>
      </c>
      <c r="W46" s="5" t="s">
        <v>96</v>
      </c>
    </row>
    <row r="47" spans="3:23" ht="19" thickTop="1" thickBot="1">
      <c r="C47" s="3">
        <f t="shared" si="0"/>
        <v>109</v>
      </c>
      <c r="D47" s="6"/>
      <c r="E47" s="4">
        <v>1</v>
      </c>
      <c r="F47" s="5" t="s">
        <v>103</v>
      </c>
      <c r="G47" s="5" t="s">
        <v>97</v>
      </c>
      <c r="H47" s="28">
        <v>0.20694444444444446</v>
      </c>
      <c r="I47" s="28">
        <v>0.8125</v>
      </c>
      <c r="J47" s="44">
        <f t="shared" si="1"/>
        <v>14.533333333333331</v>
      </c>
      <c r="K47" s="5"/>
      <c r="L47">
        <v>319</v>
      </c>
      <c r="M47" s="45">
        <f t="shared" si="2"/>
        <v>14.533333333333331</v>
      </c>
      <c r="N47" s="25"/>
      <c r="S47" s="29"/>
      <c r="T47" s="25"/>
      <c r="U47" s="25"/>
      <c r="V47" s="5" t="s">
        <v>103</v>
      </c>
      <c r="W47" s="5" t="s">
        <v>97</v>
      </c>
    </row>
    <row r="48" spans="3:23" ht="19" thickTop="1" thickBot="1">
      <c r="C48" s="3">
        <f t="shared" si="0"/>
        <v>110</v>
      </c>
      <c r="D48" s="6"/>
      <c r="E48" s="4">
        <v>1</v>
      </c>
      <c r="F48" s="5">
        <v>125</v>
      </c>
      <c r="G48" s="5" t="s">
        <v>97</v>
      </c>
      <c r="H48" s="28">
        <v>0.20694444444444446</v>
      </c>
      <c r="I48" s="28">
        <v>0.8125</v>
      </c>
      <c r="J48" s="44">
        <f t="shared" si="1"/>
        <v>14.533333333333331</v>
      </c>
      <c r="K48" s="5"/>
      <c r="L48">
        <v>8099</v>
      </c>
      <c r="M48" s="45">
        <f t="shared" si="2"/>
        <v>14.533333333333331</v>
      </c>
      <c r="N48" s="25">
        <f>L48-$L$47</f>
        <v>7780</v>
      </c>
      <c r="O48" s="11">
        <f t="shared" ref="O48:O50" si="64">N48*(1/$N$1)*(1/108)*(1/10^6)*(1/$L$1)*(1000)*(1/M48)</f>
        <v>1.4884915496536288E-9</v>
      </c>
      <c r="P48" s="11">
        <f t="shared" ref="P48:P49" si="65">O48*(10^12)/1000</f>
        <v>1.4884915496536288</v>
      </c>
      <c r="Q48" s="29">
        <f t="shared" ref="Q48" si="66">AVERAGE(P48:P50)</f>
        <v>1.5411053255089948</v>
      </c>
      <c r="R48" s="29">
        <f t="shared" ref="R48" si="67">STDEV(P48:P50)</f>
        <v>5.3395522481264356E-2</v>
      </c>
      <c r="S48" s="29">
        <f t="shared" ref="S48" si="68">(R48/Q48)*100</f>
        <v>3.464754913077011</v>
      </c>
      <c r="T48" s="84">
        <f>(Q48/10^12)*(1.5)</f>
        <v>2.3116579882634921E-12</v>
      </c>
      <c r="U48" s="84">
        <f>T48*(10^12)</f>
        <v>2.3116579882634922</v>
      </c>
      <c r="V48" s="5">
        <v>125</v>
      </c>
      <c r="W48" s="5" t="s">
        <v>97</v>
      </c>
    </row>
    <row r="49" spans="3:23" ht="19" thickTop="1" thickBot="1">
      <c r="C49" s="3">
        <f t="shared" si="0"/>
        <v>111</v>
      </c>
      <c r="D49" s="6"/>
      <c r="E49" s="4">
        <v>1</v>
      </c>
      <c r="F49" s="5">
        <v>125</v>
      </c>
      <c r="G49" s="5" t="s">
        <v>97</v>
      </c>
      <c r="H49" s="28">
        <v>0.20694444444444446</v>
      </c>
      <c r="I49" s="28">
        <v>0.8125</v>
      </c>
      <c r="J49" s="44">
        <f t="shared" si="1"/>
        <v>14.533333333333331</v>
      </c>
      <c r="K49" s="5"/>
      <c r="L49">
        <v>8657</v>
      </c>
      <c r="M49" s="45">
        <f t="shared" si="2"/>
        <v>14.533333333333331</v>
      </c>
      <c r="N49" s="25">
        <f t="shared" ref="N49:N50" si="69">L49-$L$47</f>
        <v>8338</v>
      </c>
      <c r="O49" s="11">
        <f t="shared" si="64"/>
        <v>1.5952496839346989E-9</v>
      </c>
      <c r="P49" s="11">
        <f t="shared" si="65"/>
        <v>1.5952496839346988</v>
      </c>
      <c r="S49" s="29"/>
      <c r="T49" s="25"/>
      <c r="U49" s="25"/>
      <c r="V49" s="5">
        <v>125</v>
      </c>
      <c r="W49" s="5" t="s">
        <v>97</v>
      </c>
    </row>
    <row r="50" spans="3:23" ht="19" thickTop="1" thickBot="1">
      <c r="C50" s="3">
        <f t="shared" si="0"/>
        <v>112</v>
      </c>
      <c r="D50" s="6"/>
      <c r="E50" s="4">
        <v>1</v>
      </c>
      <c r="F50" s="5">
        <v>125</v>
      </c>
      <c r="G50" s="5" t="s">
        <v>97</v>
      </c>
      <c r="H50" s="28">
        <v>0.20694444444444446</v>
      </c>
      <c r="I50" s="28">
        <v>0.8125</v>
      </c>
      <c r="J50" s="44">
        <f t="shared" si="1"/>
        <v>14.533333333333331</v>
      </c>
      <c r="K50" s="5"/>
      <c r="L50" s="46">
        <v>8366</v>
      </c>
      <c r="M50" s="47">
        <f t="shared" si="2"/>
        <v>14.533333333333331</v>
      </c>
      <c r="N50" s="26">
        <f t="shared" si="69"/>
        <v>8047</v>
      </c>
      <c r="O50" s="19">
        <f t="shared" si="64"/>
        <v>1.5395747429386571E-9</v>
      </c>
      <c r="P50" s="19">
        <f t="shared" si="17"/>
        <v>1.539574742938657</v>
      </c>
      <c r="Q50" s="31"/>
      <c r="R50" s="31"/>
      <c r="S50" s="31"/>
      <c r="T50" s="26"/>
      <c r="U50" s="136"/>
      <c r="V50" s="5">
        <v>125</v>
      </c>
      <c r="W50" s="5" t="s">
        <v>97</v>
      </c>
    </row>
    <row r="51" spans="3:23" ht="19" thickTop="1" thickBot="1">
      <c r="C51" s="3">
        <f t="shared" si="0"/>
        <v>113</v>
      </c>
      <c r="D51" s="6"/>
      <c r="E51" s="4">
        <v>1</v>
      </c>
      <c r="F51" s="5" t="s">
        <v>104</v>
      </c>
      <c r="G51" s="5" t="s">
        <v>96</v>
      </c>
      <c r="H51" s="28">
        <v>0.20694444444444446</v>
      </c>
      <c r="I51" s="28">
        <v>0.8125</v>
      </c>
      <c r="J51" s="44">
        <f t="shared" si="1"/>
        <v>14.533333333333331</v>
      </c>
      <c r="K51" s="5"/>
      <c r="L51">
        <v>126</v>
      </c>
      <c r="M51" s="45">
        <f t="shared" si="2"/>
        <v>14.533333333333331</v>
      </c>
      <c r="N51" s="25"/>
      <c r="S51" s="29"/>
      <c r="T51" s="25"/>
      <c r="U51" s="25"/>
      <c r="V51" s="5" t="s">
        <v>104</v>
      </c>
      <c r="W51" s="5" t="s">
        <v>96</v>
      </c>
    </row>
    <row r="52" spans="3:23" ht="19" thickTop="1" thickBot="1">
      <c r="C52" s="3">
        <f t="shared" si="0"/>
        <v>114</v>
      </c>
      <c r="D52" s="6"/>
      <c r="E52" s="4">
        <v>1</v>
      </c>
      <c r="F52" s="5">
        <v>150</v>
      </c>
      <c r="G52" s="5" t="s">
        <v>96</v>
      </c>
      <c r="H52" s="28">
        <v>0.20694444444444446</v>
      </c>
      <c r="I52" s="28">
        <v>0.8125</v>
      </c>
      <c r="J52" s="44">
        <f t="shared" si="1"/>
        <v>14.533333333333331</v>
      </c>
      <c r="K52" s="5"/>
      <c r="L52">
        <v>6442</v>
      </c>
      <c r="M52" s="45">
        <f t="shared" si="2"/>
        <v>14.533333333333331</v>
      </c>
      <c r="N52" s="25">
        <f>L52-$L$51</f>
        <v>6316</v>
      </c>
      <c r="O52" s="11">
        <f t="shared" ref="O52:O54" si="70">N52*(1/$N$1)*(1/108)*(1/10^6)*(1/$L$1)*(1000)*(1/M52)</f>
        <v>1.2083949392817894E-9</v>
      </c>
      <c r="P52" s="11">
        <f t="shared" ref="P52:P53" si="71">O52*(10^12)/1000</f>
        <v>1.2083949392817894</v>
      </c>
      <c r="Q52" s="29">
        <f t="shared" ref="Q52" si="72">AVERAGE(P52:P54)</f>
        <v>1.1551434206887823</v>
      </c>
      <c r="R52" s="29">
        <f t="shared" ref="R52" si="73">STDEV(P52:P54)</f>
        <v>4.6896471945200996E-2</v>
      </c>
      <c r="S52" s="29">
        <f t="shared" ref="S52" si="74">(R52/Q52)*100</f>
        <v>4.0597964811363285</v>
      </c>
      <c r="T52" s="84">
        <f>(Q52/10^12)*(1.5)</f>
        <v>1.7327151310331734E-12</v>
      </c>
      <c r="U52" s="84">
        <f>T52*(10^12)</f>
        <v>1.7327151310331734</v>
      </c>
      <c r="V52" s="5">
        <v>150</v>
      </c>
      <c r="W52" s="5" t="s">
        <v>96</v>
      </c>
    </row>
    <row r="53" spans="3:23" ht="19" thickTop="1" thickBot="1">
      <c r="C53" s="3">
        <f t="shared" si="0"/>
        <v>115</v>
      </c>
      <c r="D53" s="6"/>
      <c r="E53" s="4">
        <v>1</v>
      </c>
      <c r="F53" s="5">
        <v>150</v>
      </c>
      <c r="G53" s="5" t="s">
        <v>96</v>
      </c>
      <c r="H53" s="28">
        <v>0.20694444444444446</v>
      </c>
      <c r="I53" s="28">
        <v>0.8125</v>
      </c>
      <c r="J53" s="44">
        <f t="shared" si="1"/>
        <v>14.533333333333331</v>
      </c>
      <c r="K53" s="5"/>
      <c r="L53">
        <v>6069</v>
      </c>
      <c r="M53" s="45">
        <f t="shared" si="2"/>
        <v>14.533333333333331</v>
      </c>
      <c r="N53" s="25">
        <f t="shared" ref="N53:N54" si="75">L53-$L$51</f>
        <v>5943</v>
      </c>
      <c r="O53" s="11">
        <f t="shared" si="70"/>
        <v>1.1370315269397838E-9</v>
      </c>
      <c r="P53" s="11">
        <f t="shared" si="71"/>
        <v>1.1370315269397837</v>
      </c>
      <c r="S53" s="29"/>
      <c r="T53" s="25"/>
      <c r="U53" s="25"/>
      <c r="V53" s="5">
        <v>150</v>
      </c>
      <c r="W53" s="5" t="s">
        <v>96</v>
      </c>
    </row>
    <row r="54" spans="3:23" ht="19" thickTop="1" thickBot="1">
      <c r="C54" s="3">
        <f t="shared" si="0"/>
        <v>116</v>
      </c>
      <c r="D54" s="6"/>
      <c r="E54" s="4">
        <v>1</v>
      </c>
      <c r="F54" s="5">
        <v>150</v>
      </c>
      <c r="G54" s="5" t="s">
        <v>96</v>
      </c>
      <c r="H54" s="28">
        <v>0.20694444444444446</v>
      </c>
      <c r="I54" s="28">
        <v>0.8125</v>
      </c>
      <c r="J54" s="44">
        <f t="shared" si="1"/>
        <v>14.533333333333331</v>
      </c>
      <c r="K54" s="5"/>
      <c r="L54" s="46">
        <v>5980</v>
      </c>
      <c r="M54" s="47">
        <f t="shared" si="2"/>
        <v>14.533333333333331</v>
      </c>
      <c r="N54" s="26">
        <f t="shared" si="75"/>
        <v>5854</v>
      </c>
      <c r="O54" s="19">
        <f t="shared" si="70"/>
        <v>1.120003795844774E-9</v>
      </c>
      <c r="P54" s="19">
        <f t="shared" si="17"/>
        <v>1.1200037958447739</v>
      </c>
      <c r="Q54" s="31"/>
      <c r="R54" s="31"/>
      <c r="S54" s="31"/>
      <c r="T54" s="26"/>
      <c r="U54" s="136"/>
      <c r="V54" s="5">
        <v>150</v>
      </c>
      <c r="W54" s="5" t="s">
        <v>96</v>
      </c>
    </row>
    <row r="55" spans="3:23" ht="19" thickTop="1" thickBot="1">
      <c r="C55" s="3">
        <f t="shared" si="0"/>
        <v>117</v>
      </c>
      <c r="D55" s="6"/>
      <c r="E55" s="4">
        <v>1</v>
      </c>
      <c r="F55" s="5" t="s">
        <v>104</v>
      </c>
      <c r="G55" s="5" t="s">
        <v>97</v>
      </c>
      <c r="H55" s="28">
        <v>0.20694444444444446</v>
      </c>
      <c r="I55" s="28">
        <v>0.8125</v>
      </c>
      <c r="J55" s="44">
        <f t="shared" si="1"/>
        <v>14.533333333333331</v>
      </c>
      <c r="K55" s="5"/>
      <c r="L55">
        <v>274</v>
      </c>
      <c r="M55" s="45">
        <f t="shared" si="2"/>
        <v>14.533333333333331</v>
      </c>
      <c r="N55" s="25"/>
      <c r="S55" s="29"/>
      <c r="T55" s="25"/>
      <c r="U55" s="25"/>
      <c r="V55" s="5" t="s">
        <v>104</v>
      </c>
      <c r="W55" s="5" t="s">
        <v>97</v>
      </c>
    </row>
    <row r="56" spans="3:23" ht="19" thickTop="1" thickBot="1">
      <c r="C56" s="3">
        <f t="shared" si="0"/>
        <v>118</v>
      </c>
      <c r="D56" s="6"/>
      <c r="E56" s="4">
        <v>1</v>
      </c>
      <c r="F56" s="5">
        <v>150</v>
      </c>
      <c r="G56" s="5" t="s">
        <v>97</v>
      </c>
      <c r="H56" s="28">
        <v>0.20694444444444446</v>
      </c>
      <c r="I56" s="28">
        <v>0.8125</v>
      </c>
      <c r="J56" s="44">
        <f t="shared" si="1"/>
        <v>14.533333333333331</v>
      </c>
      <c r="K56" s="5"/>
      <c r="L56">
        <v>5525</v>
      </c>
      <c r="M56" s="45">
        <f t="shared" si="2"/>
        <v>14.533333333333331</v>
      </c>
      <c r="N56" s="25">
        <f>L56-$L$55</f>
        <v>5251</v>
      </c>
      <c r="O56" s="11">
        <f t="shared" ref="O56:O58" si="76">N56*(1/$N$1)*(1/108)*(1/10^6)*(1/$L$1)*(1000)*(1/M56)</f>
        <v>1.0046361346055536E-9</v>
      </c>
      <c r="P56" s="11">
        <f t="shared" ref="P56:P57" si="77">O56*(10^12)/1000</f>
        <v>1.0046361346055537</v>
      </c>
      <c r="Q56" s="29">
        <f t="shared" ref="Q56" si="78">AVERAGE(P56:P58)</f>
        <v>0.99978928979948334</v>
      </c>
      <c r="R56" s="29">
        <f t="shared" ref="R56" si="79">STDEV(P56:P58)</f>
        <v>1.3488371975582537E-2</v>
      </c>
      <c r="S56" s="29">
        <f t="shared" ref="S56" si="80">(R56/Q56)*100</f>
        <v>1.3491214712139745</v>
      </c>
      <c r="T56" s="84">
        <f>(Q56/10^12)*(1.5)</f>
        <v>1.4996839346992248E-12</v>
      </c>
      <c r="U56" s="84">
        <f>T56*(10^12)</f>
        <v>1.4996839346992248</v>
      </c>
      <c r="V56" s="5">
        <v>150</v>
      </c>
      <c r="W56" s="5" t="s">
        <v>97</v>
      </c>
    </row>
    <row r="57" spans="3:23" ht="19" thickTop="1" thickBot="1">
      <c r="C57" s="3">
        <f t="shared" si="0"/>
        <v>119</v>
      </c>
      <c r="D57" s="6"/>
      <c r="E57" s="4">
        <v>1</v>
      </c>
      <c r="F57" s="5">
        <v>150</v>
      </c>
      <c r="G57" s="5" t="s">
        <v>97</v>
      </c>
      <c r="H57" s="28">
        <v>0.20694444444444446</v>
      </c>
      <c r="I57" s="28">
        <v>0.8125</v>
      </c>
      <c r="J57" s="44">
        <f t="shared" si="1"/>
        <v>14.533333333333331</v>
      </c>
      <c r="K57" s="5"/>
      <c r="L57">
        <v>5420</v>
      </c>
      <c r="M57" s="45">
        <f t="shared" si="2"/>
        <v>14.533333333333331</v>
      </c>
      <c r="N57" s="25">
        <f t="shared" ref="N57:N58" si="81">L57-$L$55</f>
        <v>5146</v>
      </c>
      <c r="O57" s="11">
        <f t="shared" si="76"/>
        <v>9.8454723836986812E-10</v>
      </c>
      <c r="P57" s="11">
        <f t="shared" si="77"/>
        <v>0.98454723836986802</v>
      </c>
      <c r="S57" s="29"/>
      <c r="T57" s="25"/>
      <c r="U57" s="25"/>
      <c r="V57" s="5">
        <v>150</v>
      </c>
      <c r="W57" s="5" t="s">
        <v>97</v>
      </c>
    </row>
    <row r="58" spans="3:23" ht="19" thickTop="1" thickBot="1">
      <c r="C58" s="3">
        <f t="shared" si="0"/>
        <v>120</v>
      </c>
      <c r="D58" s="6"/>
      <c r="E58" s="4">
        <v>1</v>
      </c>
      <c r="F58" s="5">
        <v>150</v>
      </c>
      <c r="G58" s="5" t="s">
        <v>97</v>
      </c>
      <c r="H58" s="28">
        <v>0.20694444444444446</v>
      </c>
      <c r="I58" s="28">
        <v>0.8125</v>
      </c>
      <c r="J58" s="44">
        <f t="shared" si="1"/>
        <v>14.533333333333331</v>
      </c>
      <c r="K58" s="5"/>
      <c r="L58" s="46">
        <v>5554</v>
      </c>
      <c r="M58" s="47">
        <f t="shared" si="2"/>
        <v>14.533333333333331</v>
      </c>
      <c r="N58" s="26">
        <f t="shared" si="81"/>
        <v>5280</v>
      </c>
      <c r="O58" s="19">
        <f t="shared" si="76"/>
        <v>1.0101844964230282E-9</v>
      </c>
      <c r="P58" s="19">
        <f t="shared" si="17"/>
        <v>1.0101844964230282</v>
      </c>
      <c r="Q58" s="31"/>
      <c r="R58" s="31"/>
      <c r="S58" s="31"/>
      <c r="T58" s="26"/>
      <c r="U58" s="136"/>
      <c r="V58" s="5">
        <v>150</v>
      </c>
      <c r="W58" s="5" t="s">
        <v>97</v>
      </c>
    </row>
    <row r="59" spans="3:23" ht="19" thickTop="1" thickBot="1">
      <c r="C59" s="3">
        <f t="shared" si="0"/>
        <v>121</v>
      </c>
      <c r="D59" s="6"/>
      <c r="E59" s="4">
        <v>1</v>
      </c>
      <c r="F59" s="5" t="s">
        <v>105</v>
      </c>
      <c r="G59" s="5" t="s">
        <v>96</v>
      </c>
      <c r="H59" s="28">
        <v>0.20694444444444446</v>
      </c>
      <c r="I59" s="28">
        <v>0.8125</v>
      </c>
      <c r="J59" s="44">
        <f t="shared" si="1"/>
        <v>14.533333333333331</v>
      </c>
      <c r="K59" s="5"/>
      <c r="L59">
        <v>222</v>
      </c>
      <c r="M59" s="45">
        <f t="shared" si="2"/>
        <v>14.533333333333331</v>
      </c>
      <c r="N59" s="25"/>
      <c r="S59" s="29"/>
      <c r="T59" s="25"/>
      <c r="U59" s="25"/>
      <c r="V59" s="5" t="s">
        <v>105</v>
      </c>
      <c r="W59" s="5" t="s">
        <v>96</v>
      </c>
    </row>
    <row r="60" spans="3:23" ht="19" thickTop="1" thickBot="1">
      <c r="C60" s="3">
        <f t="shared" si="0"/>
        <v>122</v>
      </c>
      <c r="D60" s="6"/>
      <c r="E60" s="4">
        <v>1</v>
      </c>
      <c r="F60" s="5">
        <v>175</v>
      </c>
      <c r="G60" s="5" t="s">
        <v>96</v>
      </c>
      <c r="H60" s="28">
        <v>0.20694444444444446</v>
      </c>
      <c r="I60" s="28">
        <v>0.8125</v>
      </c>
      <c r="J60" s="44">
        <f t="shared" si="1"/>
        <v>14.533333333333331</v>
      </c>
      <c r="K60" s="5"/>
      <c r="L60">
        <v>3296</v>
      </c>
      <c r="M60" s="45">
        <f t="shared" si="2"/>
        <v>14.533333333333331</v>
      </c>
      <c r="N60" s="25">
        <f>L60-$L$59</f>
        <v>3074</v>
      </c>
      <c r="O60" s="11">
        <f t="shared" ref="O60:O62" si="82">N60*(1/$N$1)*(1/108)*(1/10^6)*(1/$L$1)*(1000)*(1/M60)</f>
        <v>5.8812635265234635E-10</v>
      </c>
      <c r="P60" s="11">
        <f t="shared" ref="P60:P61" si="83">O60*(10^12)/1000</f>
        <v>0.58812635265234636</v>
      </c>
      <c r="Q60" s="29">
        <f t="shared" ref="Q60" si="84">AVERAGE(P60:P62)</f>
        <v>0.64086767705524073</v>
      </c>
      <c r="R60" s="29">
        <f t="shared" ref="R60" si="85">STDEV(P60:P62)</f>
        <v>0.10454113087473464</v>
      </c>
      <c r="S60" s="29">
        <f t="shared" ref="S60" si="86">(R60/Q60)*100</f>
        <v>16.312436188870784</v>
      </c>
      <c r="T60" s="84">
        <f>(Q60/10^12)*(1.5)</f>
        <v>9.6130151558286117E-13</v>
      </c>
      <c r="U60" s="84">
        <f>T60*(10^12)</f>
        <v>0.96130151558286114</v>
      </c>
      <c r="V60" s="5">
        <v>175</v>
      </c>
      <c r="W60" s="5" t="s">
        <v>96</v>
      </c>
    </row>
    <row r="61" spans="3:23" ht="19" thickTop="1" thickBot="1">
      <c r="C61" s="3">
        <f t="shared" si="0"/>
        <v>123</v>
      </c>
      <c r="D61" s="6"/>
      <c r="E61" s="4">
        <v>1</v>
      </c>
      <c r="F61" s="5">
        <v>175</v>
      </c>
      <c r="G61" s="5" t="s">
        <v>96</v>
      </c>
      <c r="H61" s="28">
        <v>0.20694444444444446</v>
      </c>
      <c r="I61" s="28">
        <v>0.8125</v>
      </c>
      <c r="J61" s="44">
        <f t="shared" si="1"/>
        <v>14.533333333333331</v>
      </c>
      <c r="K61" s="5"/>
      <c r="L61">
        <v>3218</v>
      </c>
      <c r="M61" s="45">
        <f t="shared" si="2"/>
        <v>14.533333333333331</v>
      </c>
      <c r="N61" s="25">
        <f t="shared" ref="N61:N62" si="87">L61-$L$59</f>
        <v>2996</v>
      </c>
      <c r="O61" s="11">
        <f t="shared" si="82"/>
        <v>5.732031725915518E-10</v>
      </c>
      <c r="P61" s="11">
        <f t="shared" si="83"/>
        <v>0.57320317259155185</v>
      </c>
      <c r="S61" s="29"/>
      <c r="T61" s="25"/>
      <c r="U61" s="25"/>
      <c r="V61" s="5">
        <v>175</v>
      </c>
      <c r="W61" s="5" t="s">
        <v>96</v>
      </c>
    </row>
    <row r="62" spans="3:23" ht="19" thickTop="1" thickBot="1">
      <c r="C62" s="3">
        <f t="shared" si="0"/>
        <v>124</v>
      </c>
      <c r="D62" s="6"/>
      <c r="E62" s="4">
        <v>1</v>
      </c>
      <c r="F62" s="5">
        <v>175</v>
      </c>
      <c r="G62" s="5" t="s">
        <v>96</v>
      </c>
      <c r="H62" s="28">
        <v>0.20694444444444446</v>
      </c>
      <c r="I62" s="28">
        <v>0.8125</v>
      </c>
      <c r="J62" s="44">
        <f t="shared" si="1"/>
        <v>14.533333333333331</v>
      </c>
      <c r="K62" s="5"/>
      <c r="L62" s="46">
        <v>4201</v>
      </c>
      <c r="M62" s="47">
        <f t="shared" si="2"/>
        <v>14.533333333333331</v>
      </c>
      <c r="N62" s="26">
        <f t="shared" si="87"/>
        <v>3979</v>
      </c>
      <c r="O62" s="19">
        <f t="shared" si="82"/>
        <v>7.6127350592182393E-10</v>
      </c>
      <c r="P62" s="19">
        <f t="shared" si="17"/>
        <v>0.76127350592182397</v>
      </c>
      <c r="Q62" s="31"/>
      <c r="R62" s="31"/>
      <c r="S62" s="31"/>
      <c r="T62" s="26"/>
      <c r="U62" s="136"/>
      <c r="V62" s="5">
        <v>175</v>
      </c>
      <c r="W62" s="5" t="s">
        <v>96</v>
      </c>
    </row>
    <row r="63" spans="3:23" ht="19" thickTop="1" thickBot="1">
      <c r="C63" s="3">
        <f t="shared" si="0"/>
        <v>125</v>
      </c>
      <c r="D63" s="6"/>
      <c r="E63" s="4">
        <v>1</v>
      </c>
      <c r="F63" s="5" t="s">
        <v>105</v>
      </c>
      <c r="G63" s="5" t="s">
        <v>97</v>
      </c>
      <c r="H63" s="28">
        <v>0.20694444444444446</v>
      </c>
      <c r="I63" s="28">
        <v>0.8125</v>
      </c>
      <c r="J63" s="44">
        <f t="shared" si="1"/>
        <v>14.533333333333331</v>
      </c>
      <c r="K63" s="5"/>
      <c r="L63">
        <v>270</v>
      </c>
      <c r="M63" s="45">
        <f t="shared" si="2"/>
        <v>14.533333333333331</v>
      </c>
      <c r="N63" s="25"/>
      <c r="S63" s="29"/>
      <c r="T63" s="25"/>
      <c r="U63" s="25"/>
      <c r="V63" s="5" t="s">
        <v>105</v>
      </c>
      <c r="W63" s="5" t="s">
        <v>97</v>
      </c>
    </row>
    <row r="64" spans="3:23" ht="19" thickTop="1" thickBot="1">
      <c r="C64" s="3">
        <f t="shared" si="0"/>
        <v>126</v>
      </c>
      <c r="D64" s="6"/>
      <c r="E64" s="4">
        <v>1</v>
      </c>
      <c r="F64" s="5">
        <v>175</v>
      </c>
      <c r="G64" s="5" t="s">
        <v>97</v>
      </c>
      <c r="H64" s="28">
        <v>0.20694444444444446</v>
      </c>
      <c r="I64" s="28">
        <v>0.8125</v>
      </c>
      <c r="J64" s="44">
        <f t="shared" si="1"/>
        <v>14.533333333333331</v>
      </c>
      <c r="K64" s="5"/>
      <c r="L64">
        <v>2946</v>
      </c>
      <c r="M64" s="45">
        <f t="shared" si="2"/>
        <v>14.533333333333331</v>
      </c>
      <c r="N64" s="25">
        <f>L64-$L$63</f>
        <v>2676</v>
      </c>
      <c r="O64" s="11">
        <f>N64*(1/$N$1)*(1/108)*(1/10^6)*(1/$L$1)*(1000)*(1/M64)</f>
        <v>5.1197986977803483E-10</v>
      </c>
      <c r="P64" s="11">
        <f t="shared" ref="P64:P65" si="88">O64*(10^12)/1000</f>
        <v>0.51197986977803478</v>
      </c>
      <c r="Q64" s="29">
        <f>AVERAGE(P64:P65)</f>
        <v>0.49916124075145479</v>
      </c>
      <c r="R64" s="29">
        <f>STDEV(P64:P65)</f>
        <v>1.8128279020418841E-2</v>
      </c>
      <c r="S64" s="29">
        <f t="shared" ref="S64" si="89">(R64/Q64)*100</f>
        <v>3.6317481287465139</v>
      </c>
      <c r="T64" s="84">
        <f>(Q64/10^12)*(1.5)</f>
        <v>7.4874186112718226E-13</v>
      </c>
      <c r="U64" s="84">
        <f>T64*(10^12)</f>
        <v>0.74874186112718222</v>
      </c>
      <c r="V64" s="5">
        <v>175</v>
      </c>
      <c r="W64" s="5" t="s">
        <v>97</v>
      </c>
    </row>
    <row r="65" spans="3:23" ht="19" thickTop="1" thickBot="1">
      <c r="C65" s="3">
        <f t="shared" si="0"/>
        <v>127</v>
      </c>
      <c r="D65" s="6"/>
      <c r="E65" s="4">
        <v>1</v>
      </c>
      <c r="F65" s="5">
        <v>175</v>
      </c>
      <c r="G65" s="5" t="s">
        <v>97</v>
      </c>
      <c r="H65" s="28">
        <v>0.20694444444444446</v>
      </c>
      <c r="I65" s="28">
        <v>0.8125</v>
      </c>
      <c r="J65" s="44">
        <f t="shared" si="1"/>
        <v>14.533333333333331</v>
      </c>
      <c r="K65" s="5"/>
      <c r="L65">
        <v>2812</v>
      </c>
      <c r="M65" s="45">
        <f t="shared" si="2"/>
        <v>14.533333333333331</v>
      </c>
      <c r="N65" s="25">
        <f t="shared" ref="N65:N66" si="90">L65-$L$63</f>
        <v>2542</v>
      </c>
      <c r="O65" s="11">
        <f t="shared" ref="O65:O66" si="91">N65*(1/$N$1)*(1/108)*(1/10^6)*(1/$L$1)*(1000)*(1/M65)</f>
        <v>4.863426117248748E-10</v>
      </c>
      <c r="P65" s="11">
        <f t="shared" si="88"/>
        <v>0.48634261172487481</v>
      </c>
      <c r="S65" s="29"/>
      <c r="T65" s="25"/>
      <c r="U65" s="25"/>
      <c r="V65" s="5">
        <v>175</v>
      </c>
      <c r="W65" s="5" t="s">
        <v>97</v>
      </c>
    </row>
    <row r="66" spans="3:23" ht="19" thickTop="1" thickBot="1">
      <c r="C66" s="3">
        <f t="shared" si="0"/>
        <v>128</v>
      </c>
      <c r="D66" s="6"/>
      <c r="E66" s="4">
        <v>1</v>
      </c>
      <c r="F66" s="5">
        <v>175</v>
      </c>
      <c r="G66" s="5" t="s">
        <v>97</v>
      </c>
      <c r="H66" s="28">
        <v>0.20694444444444446</v>
      </c>
      <c r="I66" s="28">
        <v>0.8125</v>
      </c>
      <c r="J66" s="44">
        <f t="shared" si="1"/>
        <v>14.533333333333331</v>
      </c>
      <c r="K66" s="5"/>
      <c r="L66" s="116">
        <v>4831</v>
      </c>
      <c r="M66" s="117">
        <f t="shared" si="2"/>
        <v>14.533333333333331</v>
      </c>
      <c r="N66" s="62">
        <f t="shared" si="90"/>
        <v>4561</v>
      </c>
      <c r="O66" s="63">
        <f t="shared" si="91"/>
        <v>8.7262338791390771E-10</v>
      </c>
      <c r="P66" s="63">
        <f t="shared" si="17"/>
        <v>0.8726233879139077</v>
      </c>
      <c r="Q66" s="61" t="s">
        <v>31</v>
      </c>
      <c r="R66" s="31"/>
      <c r="S66" s="31"/>
      <c r="T66" s="26"/>
      <c r="U66" s="136"/>
      <c r="V66" s="5">
        <v>175</v>
      </c>
      <c r="W66" s="5" t="s">
        <v>97</v>
      </c>
    </row>
    <row r="67" spans="3:23" ht="14" thickTop="1">
      <c r="M67" s="34"/>
      <c r="T67" s="34"/>
      <c r="U67" s="34"/>
    </row>
    <row r="68" spans="3:23">
      <c r="M68" s="34"/>
      <c r="T68" s="34"/>
      <c r="U68" s="34"/>
    </row>
    <row r="69" spans="3:23">
      <c r="M69" s="34"/>
      <c r="T69" s="34"/>
      <c r="U69" s="34"/>
    </row>
    <row r="70" spans="3:23">
      <c r="M70" s="34"/>
      <c r="T70" s="34"/>
      <c r="U70" s="34"/>
    </row>
    <row r="71" spans="3:23">
      <c r="M71" s="34"/>
      <c r="T71" s="34"/>
      <c r="U71" s="34"/>
    </row>
    <row r="72" spans="3:23">
      <c r="M72" s="34"/>
      <c r="T72" s="34"/>
      <c r="U72" s="34"/>
    </row>
    <row r="73" spans="3:23">
      <c r="M73" s="34"/>
      <c r="T73" s="34"/>
      <c r="U73" s="34"/>
    </row>
    <row r="74" spans="3:23">
      <c r="T74" s="34"/>
      <c r="U74" s="34"/>
    </row>
    <row r="75" spans="3:23">
      <c r="T75" s="34"/>
      <c r="U75" s="34"/>
    </row>
    <row r="76" spans="3:23">
      <c r="T76" s="34"/>
      <c r="U76" s="34"/>
    </row>
    <row r="77" spans="3:23">
      <c r="T77" s="34"/>
      <c r="U77" s="34"/>
    </row>
    <row r="78" spans="3:23">
      <c r="T78" s="34"/>
      <c r="U78" s="34"/>
    </row>
    <row r="79" spans="3:23">
      <c r="T79" s="34"/>
      <c r="U79" s="34"/>
    </row>
    <row r="80" spans="3:23">
      <c r="T80" s="34"/>
      <c r="U80" s="34"/>
    </row>
  </sheetData>
  <phoneticPr fontId="3" type="noConversion"/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A84"/>
  <sheetViews>
    <sheetView topLeftCell="J1" zoomScale="75" workbookViewId="0">
      <selection activeCell="Q5" sqref="Q5"/>
    </sheetView>
  </sheetViews>
  <sheetFormatPr baseColWidth="10" defaultColWidth="11" defaultRowHeight="13" x14ac:dyDescent="0"/>
  <cols>
    <col min="1" max="1" width="16.85546875" customWidth="1"/>
    <col min="2" max="2" width="11" customWidth="1"/>
    <col min="3" max="3" width="19.140625" customWidth="1"/>
    <col min="4" max="4" width="16.28515625" customWidth="1"/>
    <col min="5" max="5" width="11" customWidth="1"/>
    <col min="6" max="6" width="13.42578125" customWidth="1"/>
    <col min="7" max="7" width="13" customWidth="1"/>
    <col min="8" max="8" width="18.42578125" customWidth="1"/>
    <col min="9" max="10" width="17.5703125" customWidth="1"/>
    <col min="11" max="11" width="14.140625" customWidth="1"/>
    <col min="12" max="14" width="11" customWidth="1"/>
    <col min="15" max="15" width="18.140625" customWidth="1"/>
    <col min="16" max="16" width="11" customWidth="1"/>
    <col min="17" max="18" width="11" style="29"/>
    <col min="20" max="21" width="12.7109375" customWidth="1"/>
    <col min="23" max="23" width="13" customWidth="1"/>
  </cols>
  <sheetData>
    <row r="1" spans="1:27" ht="17" thickBot="1">
      <c r="A1" s="9" t="s">
        <v>95</v>
      </c>
      <c r="B1" s="9"/>
      <c r="C1" s="1"/>
      <c r="D1" s="1"/>
      <c r="E1" s="2"/>
      <c r="F1" s="1"/>
      <c r="G1" s="1"/>
      <c r="K1" s="24" t="s">
        <v>37</v>
      </c>
      <c r="L1" s="24">
        <v>1.5</v>
      </c>
      <c r="M1" s="10" t="s">
        <v>38</v>
      </c>
      <c r="N1" s="10">
        <v>2220000</v>
      </c>
      <c r="O1" s="34"/>
      <c r="P1" s="83"/>
      <c r="Q1" s="141"/>
      <c r="R1" s="45"/>
      <c r="T1" s="20" t="s">
        <v>44</v>
      </c>
      <c r="U1" s="20"/>
      <c r="W1" s="1"/>
    </row>
    <row r="2" spans="1:27" ht="70" thickTop="1" thickBot="1">
      <c r="A2" s="9" t="s">
        <v>0</v>
      </c>
      <c r="B2" s="9"/>
      <c r="C2" s="3" t="s">
        <v>86</v>
      </c>
      <c r="D2" s="3" t="s">
        <v>87</v>
      </c>
      <c r="E2" s="4" t="s">
        <v>88</v>
      </c>
      <c r="F2" s="3" t="s">
        <v>89</v>
      </c>
      <c r="G2" s="3" t="s">
        <v>90</v>
      </c>
      <c r="H2" s="3" t="s">
        <v>91</v>
      </c>
      <c r="I2" s="3" t="s">
        <v>92</v>
      </c>
      <c r="J2" s="3" t="s">
        <v>41</v>
      </c>
      <c r="K2" s="3" t="s">
        <v>93</v>
      </c>
      <c r="L2" s="32" t="s">
        <v>94</v>
      </c>
      <c r="M2" s="33" t="s">
        <v>22</v>
      </c>
      <c r="N2" s="33" t="s">
        <v>82</v>
      </c>
      <c r="O2" s="33" t="s">
        <v>24</v>
      </c>
      <c r="P2" s="33" t="s">
        <v>23</v>
      </c>
      <c r="Q2" s="142" t="s">
        <v>83</v>
      </c>
      <c r="R2" s="142" t="s">
        <v>84</v>
      </c>
      <c r="S2" s="33" t="s">
        <v>49</v>
      </c>
      <c r="T2" s="33" t="s">
        <v>45</v>
      </c>
      <c r="U2" s="33" t="s">
        <v>46</v>
      </c>
      <c r="V2" s="3" t="s">
        <v>89</v>
      </c>
      <c r="W2" s="3" t="s">
        <v>90</v>
      </c>
      <c r="Y2" t="s">
        <v>62</v>
      </c>
      <c r="Z2" s="73" t="s">
        <v>64</v>
      </c>
      <c r="AA2" s="73" t="s">
        <v>63</v>
      </c>
    </row>
    <row r="3" spans="1:27" ht="19" thickTop="1" thickBot="1">
      <c r="A3" s="9" t="s">
        <v>106</v>
      </c>
      <c r="C3" s="3">
        <f>[1]S1C5!C72+1</f>
        <v>129</v>
      </c>
      <c r="D3" s="6">
        <v>39612</v>
      </c>
      <c r="E3" s="4">
        <v>1</v>
      </c>
      <c r="F3" s="5" t="s">
        <v>98</v>
      </c>
      <c r="G3" s="5" t="s">
        <v>96</v>
      </c>
      <c r="H3" s="48">
        <v>0.19999999999999998</v>
      </c>
      <c r="I3" s="48">
        <v>0.80763888888888891</v>
      </c>
      <c r="J3" s="44">
        <f>(I3-H3)*24</f>
        <v>14.583333333333336</v>
      </c>
      <c r="K3" s="5"/>
      <c r="L3">
        <v>248</v>
      </c>
      <c r="M3" s="36">
        <f t="shared" ref="M3:M34" si="0">J3</f>
        <v>14.583333333333336</v>
      </c>
      <c r="N3" s="25"/>
      <c r="S3" s="29"/>
      <c r="T3" s="25"/>
      <c r="U3" s="25"/>
      <c r="V3" s="5" t="s">
        <v>98</v>
      </c>
      <c r="W3" s="5" t="s">
        <v>96</v>
      </c>
      <c r="Y3">
        <f>V4</f>
        <v>5</v>
      </c>
      <c r="Z3" s="11">
        <f>U4</f>
        <v>32.23375756709089</v>
      </c>
      <c r="AA3" s="11">
        <f>U8</f>
        <v>20.515658515658508</v>
      </c>
    </row>
    <row r="4" spans="1:27" ht="19" thickTop="1" thickBot="1">
      <c r="A4" s="9"/>
      <c r="C4" s="3">
        <f t="shared" ref="C4:C65" si="1">C3+1</f>
        <v>130</v>
      </c>
      <c r="D4" s="6">
        <v>39612</v>
      </c>
      <c r="E4" s="4">
        <v>1</v>
      </c>
      <c r="F4" s="5">
        <v>5</v>
      </c>
      <c r="G4" s="5" t="s">
        <v>96</v>
      </c>
      <c r="H4" s="48">
        <v>0.19999999999999998</v>
      </c>
      <c r="I4" s="48">
        <v>0.80763888888888891</v>
      </c>
      <c r="J4" s="44">
        <f t="shared" ref="J4:J66" si="2">(I4-H4)*24</f>
        <v>14.583333333333336</v>
      </c>
      <c r="K4" s="5"/>
      <c r="L4">
        <v>110798</v>
      </c>
      <c r="M4" s="36">
        <f t="shared" si="0"/>
        <v>14.583333333333336</v>
      </c>
      <c r="N4" s="25">
        <f>L4-$L$3</f>
        <v>110550</v>
      </c>
      <c r="O4" s="11">
        <f>N4*(1/$N$1)*(1/108)*(1/10^6)*(1/$L$1)*(1000)*(1/M4)</f>
        <v>2.107822107822107E-8</v>
      </c>
      <c r="P4" s="11">
        <f>O4*(10^12)/1000</f>
        <v>21.07822107822107</v>
      </c>
      <c r="Q4" s="29">
        <f>AVERAGE(P4:P6)</f>
        <v>21.489171711393926</v>
      </c>
      <c r="R4" s="29">
        <f>STDEV(P4:P6)</f>
        <v>0.71343923642658746</v>
      </c>
      <c r="S4" s="29">
        <f>(R4/Q4)*100</f>
        <v>3.3199941161450619</v>
      </c>
      <c r="T4" s="84">
        <f>(Q4/10^12)*(1.5)</f>
        <v>3.223375756709089E-11</v>
      </c>
      <c r="U4" s="84">
        <f>T4*(10^12)</f>
        <v>32.23375756709089</v>
      </c>
      <c r="V4" s="5">
        <v>5</v>
      </c>
      <c r="W4" s="5" t="s">
        <v>96</v>
      </c>
      <c r="Y4">
        <f>V12</f>
        <v>25</v>
      </c>
      <c r="Z4" s="11">
        <f>U12</f>
        <v>32.781448114781433</v>
      </c>
      <c r="AA4" s="11">
        <f>U16</f>
        <v>19.553934887268216</v>
      </c>
    </row>
    <row r="5" spans="1:27" ht="19" thickTop="1" thickBot="1">
      <c r="A5" s="9"/>
      <c r="C5" s="3">
        <f t="shared" si="1"/>
        <v>131</v>
      </c>
      <c r="D5" s="6">
        <v>39612</v>
      </c>
      <c r="E5" s="4">
        <v>1</v>
      </c>
      <c r="F5" s="5">
        <v>5</v>
      </c>
      <c r="G5" s="5" t="s">
        <v>96</v>
      </c>
      <c r="H5" s="48">
        <v>0.19999999999999998</v>
      </c>
      <c r="I5" s="48">
        <v>0.80763888888888891</v>
      </c>
      <c r="J5" s="44">
        <f t="shared" si="2"/>
        <v>14.583333333333336</v>
      </c>
      <c r="K5" s="5"/>
      <c r="L5">
        <v>117274</v>
      </c>
      <c r="M5" s="36">
        <f t="shared" si="0"/>
        <v>14.583333333333336</v>
      </c>
      <c r="N5" s="25">
        <f>L5-$L$3</f>
        <v>117026</v>
      </c>
      <c r="O5" s="11">
        <f>N5*(1/$N$1)*(1/108)*(1/10^6)*(1/$L$1)*(1000)*(1/M5)</f>
        <v>2.2312979646312975E-8</v>
      </c>
      <c r="P5" s="11">
        <f>O5*(10^12)/1000</f>
        <v>22.312979646312975</v>
      </c>
      <c r="S5" s="29"/>
      <c r="T5" s="84"/>
      <c r="U5" s="84"/>
      <c r="V5" s="5">
        <v>5</v>
      </c>
      <c r="W5" s="5" t="s">
        <v>96</v>
      </c>
      <c r="Y5">
        <f>V20</f>
        <v>45</v>
      </c>
      <c r="Z5" s="11">
        <f>U20</f>
        <v>25.415129415129407</v>
      </c>
      <c r="AA5" s="11">
        <f>U24</f>
        <v>16.944849611516275</v>
      </c>
    </row>
    <row r="6" spans="1:27" ht="19" thickTop="1" thickBot="1">
      <c r="C6" s="3">
        <f t="shared" si="1"/>
        <v>132</v>
      </c>
      <c r="D6" s="6">
        <v>39612</v>
      </c>
      <c r="E6" s="4">
        <v>1</v>
      </c>
      <c r="F6" s="5">
        <v>5</v>
      </c>
      <c r="G6" s="5" t="s">
        <v>96</v>
      </c>
      <c r="H6" s="48">
        <v>0.19999999999999998</v>
      </c>
      <c r="I6" s="48">
        <v>0.80763888888888891</v>
      </c>
      <c r="J6" s="44">
        <f t="shared" si="2"/>
        <v>14.583333333333336</v>
      </c>
      <c r="K6" s="5"/>
      <c r="L6" s="46">
        <v>110788</v>
      </c>
      <c r="M6" s="47">
        <f t="shared" si="0"/>
        <v>14.583333333333336</v>
      </c>
      <c r="N6" s="26">
        <f>L6-$L$3</f>
        <v>110540</v>
      </c>
      <c r="O6" s="19">
        <f t="shared" ref="O6" si="3">N6*(1/$N$1)*(1/108)*(1/10^6)*(1/$L$1)*(1000)*(1/M6)</f>
        <v>2.1076314409647739E-8</v>
      </c>
      <c r="P6" s="19">
        <f t="shared" ref="P6" si="4">O6*(10^12)/1000</f>
        <v>21.076314409647736</v>
      </c>
      <c r="Q6" s="31"/>
      <c r="R6" s="31"/>
      <c r="S6" s="31"/>
      <c r="T6" s="85"/>
      <c r="U6" s="135"/>
      <c r="V6" s="5">
        <v>5</v>
      </c>
      <c r="W6" s="5" t="s">
        <v>96</v>
      </c>
      <c r="Y6">
        <f>V28</f>
        <v>75</v>
      </c>
      <c r="Z6" s="11">
        <f>U28</f>
        <v>21.642499642499637</v>
      </c>
      <c r="AA6" s="11">
        <f>U32</f>
        <v>14.424043090709748</v>
      </c>
    </row>
    <row r="7" spans="1:27" ht="19" thickTop="1" thickBot="1">
      <c r="C7" s="3">
        <f t="shared" si="1"/>
        <v>133</v>
      </c>
      <c r="D7" s="6">
        <v>39612</v>
      </c>
      <c r="E7" s="4">
        <v>1</v>
      </c>
      <c r="F7" s="5" t="s">
        <v>98</v>
      </c>
      <c r="G7" s="5" t="s">
        <v>97</v>
      </c>
      <c r="H7" s="48">
        <v>0.19999999999999998</v>
      </c>
      <c r="I7" s="48">
        <v>0.80763888888888891</v>
      </c>
      <c r="J7" s="44">
        <f t="shared" si="2"/>
        <v>14.583333333333336</v>
      </c>
      <c r="K7" s="5"/>
      <c r="L7">
        <v>587</v>
      </c>
      <c r="M7" s="36">
        <f t="shared" si="0"/>
        <v>14.583333333333336</v>
      </c>
      <c r="N7" s="25"/>
      <c r="S7" s="29"/>
      <c r="T7" s="25"/>
      <c r="U7" s="25"/>
      <c r="V7" s="5" t="s">
        <v>98</v>
      </c>
      <c r="W7" s="5" t="s">
        <v>97</v>
      </c>
      <c r="Y7">
        <f>V36</f>
        <v>100</v>
      </c>
      <c r="Z7" s="11">
        <f>U36</f>
        <v>19.28242528242528</v>
      </c>
      <c r="AA7" s="11">
        <f>U40</f>
        <v>7.9413699413699383</v>
      </c>
    </row>
    <row r="8" spans="1:27" ht="19" thickTop="1" thickBot="1">
      <c r="C8" s="3">
        <f t="shared" si="1"/>
        <v>134</v>
      </c>
      <c r="D8" s="6">
        <v>39612</v>
      </c>
      <c r="E8" s="4">
        <v>1</v>
      </c>
      <c r="F8" s="5">
        <v>5</v>
      </c>
      <c r="G8" s="5" t="s">
        <v>97</v>
      </c>
      <c r="H8" s="48">
        <v>0.19999999999999998</v>
      </c>
      <c r="I8" s="48">
        <v>0.80763888888888891</v>
      </c>
      <c r="J8" s="44">
        <f t="shared" si="2"/>
        <v>14.583333333333336</v>
      </c>
      <c r="K8" s="5"/>
      <c r="L8">
        <v>73280</v>
      </c>
      <c r="M8" s="36">
        <f t="shared" si="0"/>
        <v>14.583333333333336</v>
      </c>
      <c r="N8" s="25">
        <f>L8-$L$7</f>
        <v>72693</v>
      </c>
      <c r="O8" s="11">
        <f>N8*(1/$N$1)*(1/108)*(1/10^6)*(1/$L$1)*(1000)*(1/M8)</f>
        <v>1.3860145860145854E-8</v>
      </c>
      <c r="P8" s="21">
        <f>O8*(10^12)/1000</f>
        <v>13.860145860145854</v>
      </c>
      <c r="Q8" s="29">
        <f t="shared" ref="Q8" si="5">AVERAGE(P8:P10)</f>
        <v>13.677105677105672</v>
      </c>
      <c r="R8" s="29">
        <f t="shared" ref="R8" si="6">STDEV(P8:P10)</f>
        <v>0.17162400330247296</v>
      </c>
      <c r="S8" s="29">
        <f>(R8/Q8)*100</f>
        <v>1.2548269155348937</v>
      </c>
      <c r="T8" s="84">
        <f>(Q8/10^12)*(1.5)</f>
        <v>2.0515658515658508E-11</v>
      </c>
      <c r="U8" s="84">
        <f>T8*(10^12)</f>
        <v>20.515658515658508</v>
      </c>
      <c r="V8" s="5">
        <v>5</v>
      </c>
      <c r="W8" s="5" t="s">
        <v>97</v>
      </c>
      <c r="Y8">
        <f>V44</f>
        <v>125</v>
      </c>
      <c r="Z8" s="11">
        <f>U44</f>
        <v>7.5511225511225479</v>
      </c>
      <c r="AA8" s="11">
        <f>U48</f>
        <v>3.841651174984507</v>
      </c>
    </row>
    <row r="9" spans="1:27" ht="19" thickTop="1" thickBot="1">
      <c r="C9" s="3">
        <f t="shared" si="1"/>
        <v>135</v>
      </c>
      <c r="D9" s="6">
        <v>39612</v>
      </c>
      <c r="E9" s="4">
        <v>1</v>
      </c>
      <c r="F9" s="5">
        <v>5</v>
      </c>
      <c r="G9" s="5" t="s">
        <v>97</v>
      </c>
      <c r="H9" s="48">
        <v>0.19999999999999998</v>
      </c>
      <c r="I9" s="48">
        <v>0.80763888888888891</v>
      </c>
      <c r="J9" s="44">
        <f t="shared" si="2"/>
        <v>14.583333333333336</v>
      </c>
      <c r="K9" s="5"/>
      <c r="L9">
        <v>72185</v>
      </c>
      <c r="M9" s="36">
        <f t="shared" si="0"/>
        <v>14.583333333333336</v>
      </c>
      <c r="N9" s="25">
        <f t="shared" ref="N9" si="7">L9-$L$7</f>
        <v>71598</v>
      </c>
      <c r="O9" s="11">
        <f t="shared" ref="O9:O10" si="8">N9*(1/$N$1)*(1/108)*(1/10^6)*(1/$L$1)*(1000)*(1/M9)</f>
        <v>1.3651365651365646E-8</v>
      </c>
      <c r="P9" s="21">
        <f t="shared" ref="P9:P10" si="9">O9*(10^12)/1000</f>
        <v>13.651365651365646</v>
      </c>
      <c r="S9" s="29"/>
      <c r="T9" s="84"/>
      <c r="U9" s="84"/>
      <c r="V9" s="5">
        <v>5</v>
      </c>
      <c r="W9" s="5" t="s">
        <v>97</v>
      </c>
      <c r="Y9">
        <f>V52</f>
        <v>150</v>
      </c>
      <c r="Z9" s="11">
        <f>U52</f>
        <v>2.3211783211783206</v>
      </c>
      <c r="AA9" s="11">
        <f>U56</f>
        <v>1.5817245817245815</v>
      </c>
    </row>
    <row r="10" spans="1:27" ht="19" thickTop="1" thickBot="1">
      <c r="C10" s="3">
        <f t="shared" si="1"/>
        <v>136</v>
      </c>
      <c r="D10" s="6">
        <v>39612</v>
      </c>
      <c r="E10" s="4">
        <v>1</v>
      </c>
      <c r="F10" s="5">
        <v>5</v>
      </c>
      <c r="G10" s="5" t="s">
        <v>97</v>
      </c>
      <c r="H10" s="48">
        <v>0.19999999999999998</v>
      </c>
      <c r="I10" s="48">
        <v>0.80763888888888891</v>
      </c>
      <c r="J10" s="44">
        <f t="shared" si="2"/>
        <v>14.583333333333336</v>
      </c>
      <c r="K10" s="5"/>
      <c r="L10" s="46">
        <v>71495</v>
      </c>
      <c r="M10" s="47">
        <f t="shared" si="0"/>
        <v>14.583333333333336</v>
      </c>
      <c r="N10" s="26">
        <f>L10-$L$7</f>
        <v>70908</v>
      </c>
      <c r="O10" s="19">
        <f t="shared" si="8"/>
        <v>1.3519805519805515E-8</v>
      </c>
      <c r="P10" s="19">
        <f t="shared" si="9"/>
        <v>13.519805519805516</v>
      </c>
      <c r="Q10" s="31"/>
      <c r="R10" s="31"/>
      <c r="S10" s="31"/>
      <c r="T10" s="85"/>
      <c r="U10" s="135"/>
      <c r="V10" s="5">
        <v>5</v>
      </c>
      <c r="W10" s="5" t="s">
        <v>97</v>
      </c>
      <c r="Y10">
        <f>V60</f>
        <v>175</v>
      </c>
      <c r="Z10" s="11">
        <f>U60</f>
        <v>1.0472377139043803</v>
      </c>
      <c r="AA10" s="11">
        <f>U64</f>
        <v>1.0002860002859999</v>
      </c>
    </row>
    <row r="11" spans="1:27" ht="19" thickTop="1" thickBot="1">
      <c r="C11" s="3">
        <f t="shared" si="1"/>
        <v>137</v>
      </c>
      <c r="D11" s="6">
        <v>39612</v>
      </c>
      <c r="E11" s="4">
        <v>1</v>
      </c>
      <c r="F11" s="5" t="s">
        <v>99</v>
      </c>
      <c r="G11" s="5" t="s">
        <v>96</v>
      </c>
      <c r="H11" s="48">
        <v>0.19999999999999998</v>
      </c>
      <c r="I11" s="48">
        <v>0.80763888888888891</v>
      </c>
      <c r="J11" s="44">
        <f t="shared" si="2"/>
        <v>14.583333333333336</v>
      </c>
      <c r="K11" s="5"/>
      <c r="L11">
        <v>433</v>
      </c>
      <c r="M11" s="36">
        <f t="shared" si="0"/>
        <v>14.583333333333336</v>
      </c>
      <c r="N11" s="25"/>
      <c r="S11" s="29"/>
      <c r="T11" s="25"/>
      <c r="U11" s="25"/>
      <c r="V11" s="5" t="s">
        <v>99</v>
      </c>
      <c r="W11" s="5" t="s">
        <v>96</v>
      </c>
    </row>
    <row r="12" spans="1:27" ht="19" thickTop="1" thickBot="1">
      <c r="C12" s="3">
        <f t="shared" si="1"/>
        <v>138</v>
      </c>
      <c r="D12" s="6">
        <v>39612</v>
      </c>
      <c r="E12" s="4">
        <v>1</v>
      </c>
      <c r="F12" s="5">
        <v>25</v>
      </c>
      <c r="G12" s="5" t="s">
        <v>96</v>
      </c>
      <c r="H12" s="48">
        <v>0.19999999999999998</v>
      </c>
      <c r="I12" s="48">
        <v>0.80763888888888891</v>
      </c>
      <c r="J12" s="44">
        <f t="shared" si="2"/>
        <v>14.583333333333336</v>
      </c>
      <c r="K12" s="5"/>
      <c r="L12">
        <v>119706</v>
      </c>
      <c r="M12" s="36">
        <f t="shared" si="0"/>
        <v>14.583333333333336</v>
      </c>
      <c r="N12" s="25">
        <f>L12-$L$11</f>
        <v>119273</v>
      </c>
      <c r="O12" s="11">
        <f>N12*(1/$N$1)*(1/108)*(1/10^6)*(1/$L$1)*(1000)*(1/M12)</f>
        <v>2.2741408074741399E-8</v>
      </c>
      <c r="P12" s="21">
        <f>O12*(10^12)/1000</f>
        <v>22.741408074741397</v>
      </c>
      <c r="Q12" s="29">
        <f t="shared" ref="Q12" si="10">AVERAGE(P12:P14)</f>
        <v>21.854298743187623</v>
      </c>
      <c r="R12" s="29">
        <f t="shared" ref="R12" si="11">STDEV(P12:P14)</f>
        <v>0.77612335642146202</v>
      </c>
      <c r="S12" s="29">
        <f>(R12/Q12)*100</f>
        <v>3.5513532854189318</v>
      </c>
      <c r="T12" s="84">
        <f>(Q12/10^12)*(1.5)</f>
        <v>3.2781448114781434E-11</v>
      </c>
      <c r="U12" s="84">
        <f>T12*(10^12)</f>
        <v>32.781448114781433</v>
      </c>
      <c r="V12" s="5">
        <v>25</v>
      </c>
      <c r="W12" s="5" t="s">
        <v>96</v>
      </c>
    </row>
    <row r="13" spans="1:27" ht="19" thickTop="1" thickBot="1">
      <c r="C13" s="3">
        <f t="shared" si="1"/>
        <v>139</v>
      </c>
      <c r="D13" s="6">
        <v>39612</v>
      </c>
      <c r="E13" s="4">
        <v>1</v>
      </c>
      <c r="F13" s="5">
        <v>25</v>
      </c>
      <c r="G13" s="5" t="s">
        <v>96</v>
      </c>
      <c r="H13" s="48">
        <v>0.19999999999999998</v>
      </c>
      <c r="I13" s="48">
        <v>0.80763888888888891</v>
      </c>
      <c r="J13" s="44">
        <f t="shared" si="2"/>
        <v>14.583333333333336</v>
      </c>
      <c r="K13" s="5"/>
      <c r="L13">
        <v>112149</v>
      </c>
      <c r="M13" s="36">
        <f t="shared" si="0"/>
        <v>14.583333333333336</v>
      </c>
      <c r="N13" s="25">
        <f>L13-$L$11</f>
        <v>111716</v>
      </c>
      <c r="O13" s="11">
        <f t="shared" ref="O13:O14" si="12">N13*(1/$N$1)*(1/108)*(1/10^6)*(1/$L$1)*(1000)*(1/M13)</f>
        <v>2.1300538633871959E-8</v>
      </c>
      <c r="P13" s="21">
        <f t="shared" ref="P13:P14" si="13">O13*(10^12)/1000</f>
        <v>21.300538633871959</v>
      </c>
      <c r="S13" s="29"/>
      <c r="T13" s="84"/>
      <c r="U13" s="84"/>
      <c r="V13" s="5">
        <v>25</v>
      </c>
      <c r="W13" s="5" t="s">
        <v>96</v>
      </c>
    </row>
    <row r="14" spans="1:27" ht="19" thickTop="1" thickBot="1">
      <c r="C14" s="3">
        <f t="shared" si="1"/>
        <v>140</v>
      </c>
      <c r="D14" s="6">
        <v>39612</v>
      </c>
      <c r="E14" s="4">
        <v>1</v>
      </c>
      <c r="F14" s="5">
        <v>25</v>
      </c>
      <c r="G14" s="5" t="s">
        <v>96</v>
      </c>
      <c r="H14" s="48">
        <v>0.19999999999999998</v>
      </c>
      <c r="I14" s="48">
        <v>0.80763888888888891</v>
      </c>
      <c r="J14" s="44">
        <f t="shared" si="2"/>
        <v>14.583333333333336</v>
      </c>
      <c r="K14" s="5"/>
      <c r="L14" s="46">
        <v>113305</v>
      </c>
      <c r="M14" s="47">
        <f t="shared" si="0"/>
        <v>14.583333333333336</v>
      </c>
      <c r="N14" s="26">
        <f>L14-$L$11</f>
        <v>112872</v>
      </c>
      <c r="O14" s="19">
        <f t="shared" si="12"/>
        <v>2.1520949520949514E-8</v>
      </c>
      <c r="P14" s="19">
        <f t="shared" si="13"/>
        <v>21.520949520949515</v>
      </c>
      <c r="Q14" s="31"/>
      <c r="R14" s="31"/>
      <c r="S14" s="31"/>
      <c r="T14" s="85"/>
      <c r="U14" s="135"/>
      <c r="V14" s="5">
        <v>25</v>
      </c>
      <c r="W14" s="5" t="s">
        <v>96</v>
      </c>
    </row>
    <row r="15" spans="1:27" ht="19" thickTop="1" thickBot="1">
      <c r="C15" s="3">
        <f t="shared" si="1"/>
        <v>141</v>
      </c>
      <c r="D15" s="6">
        <v>39612</v>
      </c>
      <c r="E15" s="4">
        <v>1</v>
      </c>
      <c r="F15" s="5" t="s">
        <v>99</v>
      </c>
      <c r="G15" s="5" t="s">
        <v>97</v>
      </c>
      <c r="H15" s="48">
        <v>0.19999999999999998</v>
      </c>
      <c r="I15" s="48">
        <v>0.80763888888888891</v>
      </c>
      <c r="J15" s="44">
        <f t="shared" si="2"/>
        <v>14.583333333333336</v>
      </c>
      <c r="K15" s="5"/>
      <c r="L15">
        <v>443</v>
      </c>
      <c r="M15" s="36">
        <f t="shared" si="0"/>
        <v>14.583333333333336</v>
      </c>
      <c r="N15" s="25"/>
      <c r="S15" s="29"/>
      <c r="T15" s="25"/>
      <c r="U15" s="25"/>
      <c r="V15" s="5" t="s">
        <v>99</v>
      </c>
      <c r="W15" s="5" t="s">
        <v>97</v>
      </c>
    </row>
    <row r="16" spans="1:27" ht="19" thickTop="1" thickBot="1">
      <c r="C16" s="3">
        <f t="shared" si="1"/>
        <v>142</v>
      </c>
      <c r="D16" s="6">
        <v>39612</v>
      </c>
      <c r="E16" s="4">
        <v>1</v>
      </c>
      <c r="F16" s="5">
        <v>25</v>
      </c>
      <c r="G16" s="5" t="s">
        <v>97</v>
      </c>
      <c r="H16" s="48">
        <v>0.19999999999999998</v>
      </c>
      <c r="I16" s="48">
        <v>0.80763888888888891</v>
      </c>
      <c r="J16" s="44">
        <f t="shared" si="2"/>
        <v>14.583333333333336</v>
      </c>
      <c r="K16" s="5"/>
      <c r="L16">
        <v>68056</v>
      </c>
      <c r="M16" s="36">
        <f t="shared" si="0"/>
        <v>14.583333333333336</v>
      </c>
      <c r="N16" s="25">
        <f>L16-$L$15</f>
        <v>67613</v>
      </c>
      <c r="O16" s="11">
        <f t="shared" ref="O16:O18" si="14">N16*(1/$N$1)*(1/108)*(1/10^6)*(1/$L$1)*(1000)*(1/M16)</f>
        <v>1.2891558224891556E-8</v>
      </c>
      <c r="P16" s="11">
        <f t="shared" ref="P16:P66" si="15">O16*(10^12)/1000</f>
        <v>12.891558224891556</v>
      </c>
      <c r="Q16" s="29">
        <f t="shared" ref="Q16" si="16">AVERAGE(P16:P18)</f>
        <v>13.035956591512145</v>
      </c>
      <c r="R16" s="29">
        <f t="shared" ref="R16" si="17">STDEV(P16:P18)</f>
        <v>0.12786986228793296</v>
      </c>
      <c r="S16" s="29">
        <f t="shared" ref="S16" si="18">(R16/Q16)*100</f>
        <v>0.98090125868622813</v>
      </c>
      <c r="T16" s="84">
        <f>(Q16/10^12)*(1.5)</f>
        <v>1.9553934887268217E-11</v>
      </c>
      <c r="U16" s="84">
        <f>T16*(10^12)</f>
        <v>19.553934887268216</v>
      </c>
      <c r="V16" s="5">
        <v>25</v>
      </c>
      <c r="W16" s="5" t="s">
        <v>97</v>
      </c>
    </row>
    <row r="17" spans="3:23" ht="19" thickTop="1" thickBot="1">
      <c r="C17" s="3">
        <f t="shared" si="1"/>
        <v>143</v>
      </c>
      <c r="D17" s="6">
        <v>39612</v>
      </c>
      <c r="E17" s="4">
        <v>1</v>
      </c>
      <c r="F17" s="5">
        <v>25</v>
      </c>
      <c r="G17" s="5" t="s">
        <v>97</v>
      </c>
      <c r="H17" s="48">
        <v>0.19999999999999998</v>
      </c>
      <c r="I17" s="48">
        <v>0.80763888888888891</v>
      </c>
      <c r="J17" s="44">
        <f t="shared" si="2"/>
        <v>14.583333333333336</v>
      </c>
      <c r="K17" s="5"/>
      <c r="L17">
        <v>69052</v>
      </c>
      <c r="M17" s="36">
        <f t="shared" si="0"/>
        <v>14.583333333333336</v>
      </c>
      <c r="N17" s="25">
        <f t="shared" ref="N17:N18" si="19">L17-$L$15</f>
        <v>68609</v>
      </c>
      <c r="O17" s="11">
        <f t="shared" si="14"/>
        <v>1.3081462414795745E-8</v>
      </c>
      <c r="P17" s="11">
        <f t="shared" si="15"/>
        <v>13.081462414795746</v>
      </c>
      <c r="S17" s="29"/>
      <c r="T17" s="84"/>
      <c r="U17" s="84"/>
      <c r="V17" s="5">
        <v>25</v>
      </c>
      <c r="W17" s="5" t="s">
        <v>97</v>
      </c>
    </row>
    <row r="18" spans="3:23" ht="19" thickTop="1" thickBot="1">
      <c r="C18" s="3">
        <f t="shared" si="1"/>
        <v>144</v>
      </c>
      <c r="D18" s="6">
        <v>39612</v>
      </c>
      <c r="E18" s="4">
        <v>1</v>
      </c>
      <c r="F18" s="5">
        <v>25</v>
      </c>
      <c r="G18" s="5" t="s">
        <v>97</v>
      </c>
      <c r="H18" s="48">
        <v>0.19999999999999998</v>
      </c>
      <c r="I18" s="48">
        <v>0.80763888888888891</v>
      </c>
      <c r="J18" s="44">
        <f t="shared" si="2"/>
        <v>14.583333333333336</v>
      </c>
      <c r="K18" s="5"/>
      <c r="L18" s="46">
        <v>69332</v>
      </c>
      <c r="M18" s="47">
        <f t="shared" si="0"/>
        <v>14.583333333333336</v>
      </c>
      <c r="N18" s="26">
        <f t="shared" si="19"/>
        <v>68889</v>
      </c>
      <c r="O18" s="19">
        <f t="shared" si="14"/>
        <v>1.313484913484913E-8</v>
      </c>
      <c r="P18" s="19">
        <f t="shared" si="15"/>
        <v>13.13484913484913</v>
      </c>
      <c r="Q18" s="31"/>
      <c r="R18" s="31"/>
      <c r="S18" s="31"/>
      <c r="T18" s="85"/>
      <c r="U18" s="135"/>
      <c r="V18" s="5">
        <v>25</v>
      </c>
      <c r="W18" s="5" t="s">
        <v>97</v>
      </c>
    </row>
    <row r="19" spans="3:23" ht="19" thickTop="1" thickBot="1">
      <c r="C19" s="3">
        <f t="shared" si="1"/>
        <v>145</v>
      </c>
      <c r="D19" s="6">
        <v>39612</v>
      </c>
      <c r="E19" s="4">
        <v>1</v>
      </c>
      <c r="F19" s="5" t="s">
        <v>100</v>
      </c>
      <c r="G19" s="5" t="s">
        <v>96</v>
      </c>
      <c r="H19" s="48">
        <v>0.19999999999999998</v>
      </c>
      <c r="I19" s="48">
        <v>0.80763888888888891</v>
      </c>
      <c r="J19" s="44">
        <f t="shared" si="2"/>
        <v>14.583333333333336</v>
      </c>
      <c r="K19" s="5"/>
      <c r="L19">
        <v>564</v>
      </c>
      <c r="M19" s="36">
        <f t="shared" si="0"/>
        <v>14.583333333333336</v>
      </c>
      <c r="N19" s="25"/>
      <c r="S19" s="29"/>
      <c r="T19" s="25"/>
      <c r="U19" s="25"/>
      <c r="V19" s="5" t="s">
        <v>100</v>
      </c>
      <c r="W19" s="5" t="s">
        <v>96</v>
      </c>
    </row>
    <row r="20" spans="3:23" ht="19" thickTop="1" thickBot="1">
      <c r="C20" s="3">
        <f t="shared" si="1"/>
        <v>146</v>
      </c>
      <c r="D20" s="6">
        <v>39612</v>
      </c>
      <c r="E20" s="4">
        <v>1</v>
      </c>
      <c r="F20" s="5">
        <v>45</v>
      </c>
      <c r="G20" s="5" t="s">
        <v>96</v>
      </c>
      <c r="H20" s="48">
        <v>0.19999999999999998</v>
      </c>
      <c r="I20" s="48">
        <v>0.80763888888888891</v>
      </c>
      <c r="J20" s="44">
        <f t="shared" si="2"/>
        <v>14.583333333333336</v>
      </c>
      <c r="K20" s="5"/>
      <c r="L20">
        <v>92293</v>
      </c>
      <c r="M20" s="36">
        <f t="shared" si="0"/>
        <v>14.583333333333336</v>
      </c>
      <c r="N20" s="25">
        <f>L20-$L$19</f>
        <v>91729</v>
      </c>
      <c r="O20" s="11">
        <f>N20*(1/$N$1)*(1/108)*(1/10^6)*(1/$L$1)*(1000)*(1/M20)</f>
        <v>1.7489680156346817E-8</v>
      </c>
      <c r="P20" s="11">
        <f t="shared" ref="P20:P21" si="20">O20*(10^12)/1000</f>
        <v>17.489680156346818</v>
      </c>
      <c r="Q20" s="29">
        <f t="shared" ref="Q20" si="21">AVERAGE(P20:P22)</f>
        <v>16.94341961008627</v>
      </c>
      <c r="R20" s="29">
        <f t="shared" ref="R20" si="22">STDEV(P20:P22)</f>
        <v>0.56254740044961382</v>
      </c>
      <c r="S20" s="29">
        <f t="shared" ref="S20" si="23">(R20/Q20)*100</f>
        <v>3.3201526810723276</v>
      </c>
      <c r="T20" s="84">
        <f>(Q20/10^12)*(1.5)</f>
        <v>2.5415129415129405E-11</v>
      </c>
      <c r="U20" s="84">
        <f>T20*(10^12)</f>
        <v>25.415129415129407</v>
      </c>
      <c r="V20" s="5">
        <v>45</v>
      </c>
      <c r="W20" s="5" t="s">
        <v>96</v>
      </c>
    </row>
    <row r="21" spans="3:23" ht="19" thickTop="1" thickBot="1">
      <c r="C21" s="3">
        <f t="shared" si="1"/>
        <v>147</v>
      </c>
      <c r="D21" s="6">
        <v>39612</v>
      </c>
      <c r="E21" s="4">
        <v>1</v>
      </c>
      <c r="F21" s="5">
        <v>45</v>
      </c>
      <c r="G21" s="5" t="s">
        <v>96</v>
      </c>
      <c r="H21" s="48">
        <v>0.19999999999999998</v>
      </c>
      <c r="I21" s="48">
        <v>0.80763888888888891</v>
      </c>
      <c r="J21" s="44">
        <f t="shared" si="2"/>
        <v>14.583333333333336</v>
      </c>
      <c r="K21" s="5"/>
      <c r="L21">
        <v>89592</v>
      </c>
      <c r="M21" s="36">
        <f t="shared" si="0"/>
        <v>14.583333333333336</v>
      </c>
      <c r="N21" s="25">
        <f t="shared" ref="N21:N22" si="24">L21-$L$19</f>
        <v>89028</v>
      </c>
      <c r="O21" s="11">
        <f t="shared" ref="O21:O22" si="25">N21*(1/$N$1)*(1/108)*(1/10^6)*(1/$L$1)*(1000)*(1/M21)</f>
        <v>1.697468897468897E-8</v>
      </c>
      <c r="P21" s="11">
        <f t="shared" si="20"/>
        <v>16.97468897468897</v>
      </c>
      <c r="S21" s="29"/>
      <c r="T21" s="84"/>
      <c r="U21" s="84"/>
      <c r="V21" s="5">
        <v>45</v>
      </c>
      <c r="W21" s="5" t="s">
        <v>96</v>
      </c>
    </row>
    <row r="22" spans="3:23" ht="19" thickTop="1" thickBot="1">
      <c r="C22" s="3">
        <f t="shared" si="1"/>
        <v>148</v>
      </c>
      <c r="D22" s="6">
        <v>39612</v>
      </c>
      <c r="E22" s="4">
        <v>1</v>
      </c>
      <c r="F22" s="5">
        <v>45</v>
      </c>
      <c r="G22" s="5" t="s">
        <v>96</v>
      </c>
      <c r="H22" s="48">
        <v>0.19999999999999998</v>
      </c>
      <c r="I22" s="48">
        <v>0.80763888888888891</v>
      </c>
      <c r="J22" s="44">
        <f t="shared" si="2"/>
        <v>14.583333333333336</v>
      </c>
      <c r="K22" s="5"/>
      <c r="L22" s="46">
        <v>86399</v>
      </c>
      <c r="M22" s="47">
        <f t="shared" si="0"/>
        <v>14.583333333333336</v>
      </c>
      <c r="N22" s="26">
        <f t="shared" si="24"/>
        <v>85835</v>
      </c>
      <c r="O22" s="19">
        <f t="shared" si="25"/>
        <v>1.6365889699223025E-8</v>
      </c>
      <c r="P22" s="19">
        <f t="shared" si="15"/>
        <v>16.365889699223025</v>
      </c>
      <c r="Q22" s="31"/>
      <c r="R22" s="31"/>
      <c r="S22" s="31"/>
      <c r="T22" s="85"/>
      <c r="U22" s="135"/>
      <c r="V22" s="5">
        <v>45</v>
      </c>
      <c r="W22" s="5" t="s">
        <v>96</v>
      </c>
    </row>
    <row r="23" spans="3:23" ht="19" thickTop="1" thickBot="1">
      <c r="C23" s="3">
        <f t="shared" si="1"/>
        <v>149</v>
      </c>
      <c r="D23" s="6">
        <v>39612</v>
      </c>
      <c r="E23" s="4">
        <v>1</v>
      </c>
      <c r="F23" s="5" t="s">
        <v>100</v>
      </c>
      <c r="G23" s="5" t="s">
        <v>97</v>
      </c>
      <c r="H23" s="48">
        <v>0.19999999999999998</v>
      </c>
      <c r="I23" s="48">
        <v>0.80763888888888891</v>
      </c>
      <c r="J23" s="44">
        <f t="shared" si="2"/>
        <v>14.583333333333336</v>
      </c>
      <c r="K23" s="5"/>
      <c r="L23">
        <v>116</v>
      </c>
      <c r="M23" s="36">
        <f t="shared" si="0"/>
        <v>14.583333333333336</v>
      </c>
      <c r="N23" s="25"/>
      <c r="S23" s="29"/>
      <c r="T23" s="25"/>
      <c r="U23" s="25"/>
      <c r="V23" s="5" t="s">
        <v>100</v>
      </c>
      <c r="W23" s="5" t="s">
        <v>97</v>
      </c>
    </row>
    <row r="24" spans="3:23" ht="19" thickTop="1" thickBot="1">
      <c r="C24" s="3">
        <f t="shared" si="1"/>
        <v>150</v>
      </c>
      <c r="D24" s="6">
        <v>39612</v>
      </c>
      <c r="E24" s="4">
        <v>1</v>
      </c>
      <c r="F24" s="5">
        <v>45</v>
      </c>
      <c r="G24" s="5" t="s">
        <v>97</v>
      </c>
      <c r="H24" s="48">
        <v>0.19999999999999998</v>
      </c>
      <c r="I24" s="48">
        <v>0.80763888888888891</v>
      </c>
      <c r="J24" s="44">
        <f t="shared" si="2"/>
        <v>14.583333333333336</v>
      </c>
      <c r="K24" s="5"/>
      <c r="L24">
        <v>61822</v>
      </c>
      <c r="M24" s="36">
        <f t="shared" si="0"/>
        <v>14.583333333333336</v>
      </c>
      <c r="N24" s="25">
        <f>L24-$L$23</f>
        <v>61706</v>
      </c>
      <c r="O24" s="11">
        <f t="shared" ref="O24:O26" si="26">N24*(1/$N$1)*(1/108)*(1/10^6)*(1/$L$1)*(1000)*(1/M24)</f>
        <v>1.1765289098622431E-8</v>
      </c>
      <c r="P24" s="11">
        <f t="shared" ref="P24:P25" si="27">O24*(10^12)/1000</f>
        <v>11.76528909862243</v>
      </c>
      <c r="Q24" s="29">
        <f t="shared" ref="Q24" si="28">AVERAGE(P24:P26)</f>
        <v>11.296566407677517</v>
      </c>
      <c r="R24" s="29">
        <f t="shared" ref="R24" si="29">STDEV(P24:P26)</f>
        <v>0.48525304544428149</v>
      </c>
      <c r="S24" s="29">
        <f t="shared" ref="S24" si="30">(R24/Q24)*100</f>
        <v>4.2955799836177446</v>
      </c>
      <c r="T24" s="84">
        <f>(Q24/10^12)*(1.5)</f>
        <v>1.6944849611516276E-11</v>
      </c>
      <c r="U24" s="84">
        <f>T24*(10^12)</f>
        <v>16.944849611516275</v>
      </c>
      <c r="V24" s="5">
        <v>45</v>
      </c>
      <c r="W24" s="5" t="s">
        <v>97</v>
      </c>
    </row>
    <row r="25" spans="3:23" ht="19" thickTop="1" thickBot="1">
      <c r="C25" s="3">
        <f t="shared" si="1"/>
        <v>151</v>
      </c>
      <c r="D25" s="6">
        <v>39612</v>
      </c>
      <c r="E25" s="4">
        <v>1</v>
      </c>
      <c r="F25" s="5">
        <v>45</v>
      </c>
      <c r="G25" s="5" t="s">
        <v>97</v>
      </c>
      <c r="H25" s="48">
        <v>0.19999999999999998</v>
      </c>
      <c r="I25" s="48">
        <v>0.80763888888888891</v>
      </c>
      <c r="J25" s="44">
        <f t="shared" si="2"/>
        <v>14.583333333333336</v>
      </c>
      <c r="K25" s="5"/>
      <c r="L25">
        <v>56740</v>
      </c>
      <c r="M25" s="36">
        <f t="shared" si="0"/>
        <v>14.583333333333336</v>
      </c>
      <c r="N25" s="25">
        <f t="shared" ref="N25:N26" si="31">L25-$L$23</f>
        <v>56624</v>
      </c>
      <c r="O25" s="11">
        <f t="shared" si="26"/>
        <v>1.0796320129653459E-8</v>
      </c>
      <c r="P25" s="11">
        <f t="shared" si="27"/>
        <v>10.796320129653459</v>
      </c>
      <c r="S25" s="29"/>
      <c r="T25" s="84"/>
      <c r="U25" s="84"/>
      <c r="V25" s="5">
        <v>45</v>
      </c>
      <c r="W25" s="5" t="s">
        <v>97</v>
      </c>
    </row>
    <row r="26" spans="3:23" ht="19" thickTop="1" thickBot="1">
      <c r="C26" s="3">
        <f t="shared" si="1"/>
        <v>152</v>
      </c>
      <c r="D26" s="6">
        <v>39612</v>
      </c>
      <c r="E26" s="4">
        <v>1</v>
      </c>
      <c r="F26" s="5">
        <v>45</v>
      </c>
      <c r="G26" s="5" t="s">
        <v>97</v>
      </c>
      <c r="H26" s="48">
        <v>0.19999999999999998</v>
      </c>
      <c r="I26" s="48">
        <v>0.80763888888888891</v>
      </c>
      <c r="J26" s="44">
        <f t="shared" si="2"/>
        <v>14.583333333333336</v>
      </c>
      <c r="K26" s="5"/>
      <c r="L26" s="46">
        <v>59529</v>
      </c>
      <c r="M26" s="47">
        <f t="shared" si="0"/>
        <v>14.583333333333336</v>
      </c>
      <c r="N26" s="26">
        <f t="shared" si="31"/>
        <v>59413</v>
      </c>
      <c r="O26" s="19">
        <f t="shared" si="26"/>
        <v>1.1328089994756657E-8</v>
      </c>
      <c r="P26" s="19">
        <f t="shared" si="15"/>
        <v>11.328089994756658</v>
      </c>
      <c r="Q26" s="31"/>
      <c r="R26" s="31"/>
      <c r="S26" s="31"/>
      <c r="T26" s="85"/>
      <c r="U26" s="135"/>
      <c r="V26" s="5">
        <v>45</v>
      </c>
      <c r="W26" s="5" t="s">
        <v>97</v>
      </c>
    </row>
    <row r="27" spans="3:23" ht="19" thickTop="1" thickBot="1">
      <c r="C27" s="3">
        <f>C26+1</f>
        <v>153</v>
      </c>
      <c r="D27" s="6">
        <v>39612</v>
      </c>
      <c r="E27" s="4">
        <v>1</v>
      </c>
      <c r="F27" s="5" t="s">
        <v>101</v>
      </c>
      <c r="G27" s="5" t="s">
        <v>96</v>
      </c>
      <c r="H27" s="48">
        <v>0.19999999999999998</v>
      </c>
      <c r="I27" s="48">
        <v>0.80763888888888891</v>
      </c>
      <c r="J27" s="44">
        <f t="shared" si="2"/>
        <v>14.583333333333336</v>
      </c>
      <c r="K27" s="5"/>
      <c r="L27">
        <v>273</v>
      </c>
      <c r="M27" s="36">
        <f t="shared" si="0"/>
        <v>14.583333333333336</v>
      </c>
      <c r="N27" s="25"/>
      <c r="S27" s="29"/>
      <c r="T27" s="25"/>
      <c r="U27" s="25"/>
      <c r="V27" s="5" t="s">
        <v>101</v>
      </c>
      <c r="W27" s="5" t="s">
        <v>96</v>
      </c>
    </row>
    <row r="28" spans="3:23" ht="19" thickTop="1" thickBot="1">
      <c r="C28" s="3">
        <f t="shared" si="1"/>
        <v>154</v>
      </c>
      <c r="D28" s="6">
        <v>39612</v>
      </c>
      <c r="E28" s="4">
        <v>1</v>
      </c>
      <c r="F28" s="5">
        <v>75</v>
      </c>
      <c r="G28" s="5" t="s">
        <v>96</v>
      </c>
      <c r="H28" s="48">
        <v>0.19999999999999998</v>
      </c>
      <c r="I28" s="48">
        <v>0.80763888888888891</v>
      </c>
      <c r="J28" s="44">
        <f t="shared" si="2"/>
        <v>14.583333333333336</v>
      </c>
      <c r="K28" s="5"/>
      <c r="L28">
        <v>75574</v>
      </c>
      <c r="M28" s="36">
        <f t="shared" si="0"/>
        <v>14.583333333333336</v>
      </c>
      <c r="N28" s="25">
        <f>L28-$L$27</f>
        <v>75301</v>
      </c>
      <c r="O28" s="11">
        <f t="shared" ref="O28:O30" si="32">N28*(1/$N$1)*(1/108)*(1/10^6)*(1/$L$1)*(1000)*(1/M28)</f>
        <v>1.4357405024071685E-8</v>
      </c>
      <c r="P28" s="11">
        <f t="shared" ref="P28:P29" si="33">O28*(10^12)/1000</f>
        <v>14.357405024071685</v>
      </c>
      <c r="Q28" s="29">
        <f t="shared" ref="Q28" si="34">AVERAGE(P28:P30)</f>
        <v>14.428333094999758</v>
      </c>
      <c r="R28" s="29">
        <f t="shared" ref="R28" si="35">STDEV(P28:P30)</f>
        <v>0.33421224339030342</v>
      </c>
      <c r="S28" s="29">
        <f t="shared" ref="S28" si="36">(R28/Q28)*100</f>
        <v>2.3163607409793379</v>
      </c>
      <c r="T28" s="84">
        <f>(Q28/10^12)*(1.5)</f>
        <v>2.1642499642499636E-11</v>
      </c>
      <c r="U28" s="84">
        <f>T28*(10^12)</f>
        <v>21.642499642499637</v>
      </c>
      <c r="V28" s="5">
        <v>75</v>
      </c>
      <c r="W28" s="5" t="s">
        <v>96</v>
      </c>
    </row>
    <row r="29" spans="3:23" ht="19" thickTop="1" thickBot="1">
      <c r="C29" s="3">
        <f t="shared" si="1"/>
        <v>155</v>
      </c>
      <c r="D29" s="6">
        <v>39612</v>
      </c>
      <c r="E29" s="4">
        <v>1</v>
      </c>
      <c r="F29" s="5">
        <v>75</v>
      </c>
      <c r="G29" s="5" t="s">
        <v>96</v>
      </c>
      <c r="H29" s="48">
        <v>0.19999999999999998</v>
      </c>
      <c r="I29" s="48">
        <v>0.80763888888888891</v>
      </c>
      <c r="J29" s="44">
        <f t="shared" si="2"/>
        <v>14.583333333333336</v>
      </c>
      <c r="K29" s="5"/>
      <c r="L29">
        <v>77855</v>
      </c>
      <c r="M29" s="36">
        <f t="shared" si="0"/>
        <v>14.583333333333336</v>
      </c>
      <c r="N29" s="25">
        <f t="shared" ref="N29:N30" si="37">L29-$L$27</f>
        <v>77582</v>
      </c>
      <c r="O29" s="11">
        <f t="shared" si="32"/>
        <v>1.4792316125649454E-8</v>
      </c>
      <c r="P29" s="11">
        <f t="shared" si="33"/>
        <v>14.792316125649453</v>
      </c>
      <c r="S29" s="29"/>
      <c r="T29" s="25"/>
      <c r="U29" s="25"/>
      <c r="V29" s="5">
        <v>75</v>
      </c>
      <c r="W29" s="5" t="s">
        <v>96</v>
      </c>
    </row>
    <row r="30" spans="3:23" ht="19" thickTop="1" thickBot="1">
      <c r="C30" s="3">
        <f t="shared" si="1"/>
        <v>156</v>
      </c>
      <c r="D30" s="6">
        <v>39612</v>
      </c>
      <c r="E30" s="4">
        <v>1</v>
      </c>
      <c r="F30" s="5">
        <v>75</v>
      </c>
      <c r="G30" s="5" t="s">
        <v>96</v>
      </c>
      <c r="H30" s="48">
        <v>0.19999999999999998</v>
      </c>
      <c r="I30" s="48">
        <v>0.80763888888888891</v>
      </c>
      <c r="J30" s="44">
        <f t="shared" si="2"/>
        <v>14.583333333333336</v>
      </c>
      <c r="K30" s="5"/>
      <c r="L30" s="46">
        <v>74409</v>
      </c>
      <c r="M30" s="47">
        <f t="shared" si="0"/>
        <v>14.583333333333336</v>
      </c>
      <c r="N30" s="26">
        <f t="shared" si="37"/>
        <v>74136</v>
      </c>
      <c r="O30" s="19">
        <f t="shared" si="32"/>
        <v>1.4135278135278131E-8</v>
      </c>
      <c r="P30" s="19">
        <f t="shared" si="15"/>
        <v>14.135278135278131</v>
      </c>
      <c r="Q30" s="31"/>
      <c r="R30" s="31"/>
      <c r="S30" s="31"/>
      <c r="T30" s="26"/>
      <c r="U30" s="136"/>
      <c r="V30" s="5">
        <v>75</v>
      </c>
      <c r="W30" s="5" t="s">
        <v>96</v>
      </c>
    </row>
    <row r="31" spans="3:23" ht="19" thickTop="1" thickBot="1">
      <c r="C31" s="3">
        <f t="shared" si="1"/>
        <v>157</v>
      </c>
      <c r="D31" s="6">
        <v>39612</v>
      </c>
      <c r="E31" s="4">
        <v>1</v>
      </c>
      <c r="F31" s="5" t="s">
        <v>101</v>
      </c>
      <c r="G31" s="5" t="s">
        <v>97</v>
      </c>
      <c r="H31" s="48">
        <v>0.19999999999999998</v>
      </c>
      <c r="I31" s="48">
        <v>0.80763888888888891</v>
      </c>
      <c r="J31" s="44">
        <f t="shared" si="2"/>
        <v>14.583333333333336</v>
      </c>
      <c r="K31" s="5"/>
      <c r="L31">
        <v>215</v>
      </c>
      <c r="M31" s="36">
        <f t="shared" si="0"/>
        <v>14.583333333333336</v>
      </c>
      <c r="N31" s="25"/>
      <c r="S31" s="29"/>
      <c r="T31" s="25"/>
      <c r="U31" s="25"/>
      <c r="V31" s="5" t="s">
        <v>101</v>
      </c>
      <c r="W31" s="5" t="s">
        <v>97</v>
      </c>
    </row>
    <row r="32" spans="3:23" ht="19" thickTop="1" thickBot="1">
      <c r="C32" s="3">
        <f t="shared" si="1"/>
        <v>158</v>
      </c>
      <c r="D32" s="6">
        <v>39612</v>
      </c>
      <c r="E32" s="4">
        <v>1</v>
      </c>
      <c r="F32" s="5">
        <v>75</v>
      </c>
      <c r="G32" s="5" t="s">
        <v>97</v>
      </c>
      <c r="H32" s="48">
        <v>0.19999999999999998</v>
      </c>
      <c r="I32" s="48">
        <v>0.80763888888888891</v>
      </c>
      <c r="J32" s="44">
        <f t="shared" si="2"/>
        <v>14.583333333333336</v>
      </c>
      <c r="K32" s="5"/>
      <c r="L32">
        <v>48192</v>
      </c>
      <c r="M32" s="36">
        <f t="shared" si="0"/>
        <v>14.583333333333336</v>
      </c>
      <c r="N32" s="25">
        <f>L32-$L$31</f>
        <v>47977</v>
      </c>
      <c r="O32" s="11">
        <f t="shared" ref="O32:O34" si="38">N32*(1/$N$1)*(1/108)*(1/10^6)*(1/$L$1)*(1000)*(1/M32)</f>
        <v>9.1476238142904776E-9</v>
      </c>
      <c r="P32" s="11">
        <f t="shared" ref="P32:P33" si="39">O32*(10^12)/1000</f>
        <v>9.1476238142904762</v>
      </c>
      <c r="Q32" s="29">
        <f t="shared" ref="Q32" si="40">AVERAGE(P32:P34)</f>
        <v>9.6160287271398328</v>
      </c>
      <c r="R32" s="29">
        <f t="shared" ref="R32" si="41">STDEV(P32:P34)</f>
        <v>0.73061433341903081</v>
      </c>
      <c r="S32" s="29">
        <f t="shared" ref="S32" si="42">(R32/Q32)*100</f>
        <v>7.5978801036334147</v>
      </c>
      <c r="T32" s="84">
        <f>(Q32/10^12)*(1.5)</f>
        <v>1.4424043090709749E-11</v>
      </c>
      <c r="U32" s="84">
        <f>T32*(10^12)</f>
        <v>14.424043090709748</v>
      </c>
      <c r="V32" s="5">
        <v>75</v>
      </c>
      <c r="W32" s="5" t="s">
        <v>97</v>
      </c>
    </row>
    <row r="33" spans="3:23" ht="19" thickTop="1" thickBot="1">
      <c r="C33" s="3">
        <f t="shared" si="1"/>
        <v>159</v>
      </c>
      <c r="D33" s="6">
        <v>39612</v>
      </c>
      <c r="E33" s="4">
        <v>1</v>
      </c>
      <c r="F33" s="5">
        <v>75</v>
      </c>
      <c r="G33" s="5" t="s">
        <v>97</v>
      </c>
      <c r="H33" s="48">
        <v>0.19999999999999998</v>
      </c>
      <c r="I33" s="48">
        <v>0.80763888888888891</v>
      </c>
      <c r="J33" s="44">
        <f t="shared" si="2"/>
        <v>14.583333333333336</v>
      </c>
      <c r="K33" s="5"/>
      <c r="L33">
        <v>55064</v>
      </c>
      <c r="M33" s="36">
        <f t="shared" si="0"/>
        <v>14.583333333333336</v>
      </c>
      <c r="N33" s="25">
        <f t="shared" ref="N33:N34" si="43">L33-$L$31</f>
        <v>54849</v>
      </c>
      <c r="O33" s="11">
        <f t="shared" si="38"/>
        <v>1.0457886457886454E-8</v>
      </c>
      <c r="P33" s="11">
        <f t="shared" si="39"/>
        <v>10.457886457886454</v>
      </c>
      <c r="S33" s="29"/>
      <c r="T33" s="25"/>
      <c r="U33" s="25"/>
      <c r="V33" s="5">
        <v>75</v>
      </c>
      <c r="W33" s="5" t="s">
        <v>97</v>
      </c>
    </row>
    <row r="34" spans="3:23" ht="19" thickTop="1" thickBot="1">
      <c r="C34" s="3">
        <f t="shared" si="1"/>
        <v>160</v>
      </c>
      <c r="D34" s="6">
        <v>39612</v>
      </c>
      <c r="E34" s="4">
        <v>1</v>
      </c>
      <c r="F34" s="5">
        <v>75</v>
      </c>
      <c r="G34" s="5" t="s">
        <v>97</v>
      </c>
      <c r="H34" s="48">
        <v>0.19999999999999998</v>
      </c>
      <c r="I34" s="48">
        <v>0.80763888888888891</v>
      </c>
      <c r="J34" s="44">
        <f t="shared" si="2"/>
        <v>14.583333333333336</v>
      </c>
      <c r="K34" s="5"/>
      <c r="L34" s="46">
        <v>48690</v>
      </c>
      <c r="M34" s="47">
        <f t="shared" si="0"/>
        <v>14.583333333333336</v>
      </c>
      <c r="N34" s="26">
        <f t="shared" si="43"/>
        <v>48475</v>
      </c>
      <c r="O34" s="19">
        <f t="shared" si="38"/>
        <v>9.2425759092425713E-9</v>
      </c>
      <c r="P34" s="19">
        <f t="shared" si="15"/>
        <v>9.2425759092425714</v>
      </c>
      <c r="Q34" s="31"/>
      <c r="R34" s="31"/>
      <c r="S34" s="31"/>
      <c r="T34" s="26"/>
      <c r="U34" s="136"/>
      <c r="V34" s="5">
        <v>75</v>
      </c>
      <c r="W34" s="5" t="s">
        <v>97</v>
      </c>
    </row>
    <row r="35" spans="3:23" ht="19" thickTop="1" thickBot="1">
      <c r="C35" s="3">
        <f t="shared" si="1"/>
        <v>161</v>
      </c>
      <c r="D35" s="6">
        <v>39612</v>
      </c>
      <c r="E35" s="4">
        <v>1</v>
      </c>
      <c r="F35" s="5" t="s">
        <v>102</v>
      </c>
      <c r="G35" s="5" t="s">
        <v>96</v>
      </c>
      <c r="H35" s="48">
        <v>0.19999999999999998</v>
      </c>
      <c r="I35" s="48">
        <v>0.80763888888888891</v>
      </c>
      <c r="J35" s="44">
        <f t="shared" si="2"/>
        <v>14.583333333333336</v>
      </c>
      <c r="K35" s="5"/>
      <c r="L35">
        <v>404</v>
      </c>
      <c r="M35" s="36">
        <f t="shared" ref="M35:M66" si="44">J35</f>
        <v>14.583333333333336</v>
      </c>
      <c r="N35" s="25"/>
      <c r="S35" s="29"/>
      <c r="T35" s="25"/>
      <c r="U35" s="25"/>
      <c r="V35" s="5" t="s">
        <v>102</v>
      </c>
      <c r="W35" s="5" t="s">
        <v>96</v>
      </c>
    </row>
    <row r="36" spans="3:23" ht="19" thickTop="1" thickBot="1">
      <c r="C36" s="3">
        <f t="shared" si="1"/>
        <v>162</v>
      </c>
      <c r="D36" s="6">
        <v>39612</v>
      </c>
      <c r="E36" s="4">
        <v>1</v>
      </c>
      <c r="F36" s="5">
        <v>100</v>
      </c>
      <c r="G36" s="5" t="s">
        <v>96</v>
      </c>
      <c r="H36" s="48">
        <v>0.19999999999999998</v>
      </c>
      <c r="I36" s="48">
        <v>0.80763888888888891</v>
      </c>
      <c r="J36" s="44">
        <f t="shared" si="2"/>
        <v>14.583333333333336</v>
      </c>
      <c r="K36" s="5"/>
      <c r="L36">
        <v>69107</v>
      </c>
      <c r="M36" s="36">
        <f t="shared" si="44"/>
        <v>14.583333333333336</v>
      </c>
      <c r="N36" s="25">
        <f>L36-$L$35</f>
        <v>68703</v>
      </c>
      <c r="O36" s="11">
        <f t="shared" ref="O36:O38" si="45">N36*(1/$N$1)*(1/108)*(1/10^6)*(1/$L$1)*(1000)*(1/M36)</f>
        <v>1.3099385099385098E-8</v>
      </c>
      <c r="P36" s="11">
        <f t="shared" ref="P36:P37" si="46">O36*(10^12)/1000</f>
        <v>13.099385099385097</v>
      </c>
      <c r="Q36" s="29">
        <f t="shared" ref="Q36" si="47">AVERAGE(P36:P38)</f>
        <v>12.854950188283519</v>
      </c>
      <c r="R36" s="29">
        <f t="shared" ref="R36" si="48">STDEV(P36:P38)</f>
        <v>0.30272637540448222</v>
      </c>
      <c r="S36" s="29">
        <f t="shared" ref="S36" si="49">(R36/Q36)*100</f>
        <v>2.3549400889969867</v>
      </c>
      <c r="T36" s="84">
        <f>(Q36/10^12)*(1.5)</f>
        <v>1.9282425282425279E-11</v>
      </c>
      <c r="U36" s="84">
        <f>T36*(10^12)</f>
        <v>19.28242528242528</v>
      </c>
      <c r="V36" s="5">
        <v>100</v>
      </c>
      <c r="W36" s="5" t="s">
        <v>96</v>
      </c>
    </row>
    <row r="37" spans="3:23" ht="19" thickTop="1" thickBot="1">
      <c r="C37" s="3">
        <f t="shared" si="1"/>
        <v>163</v>
      </c>
      <c r="D37" s="6">
        <v>39612</v>
      </c>
      <c r="E37" s="4">
        <v>1</v>
      </c>
      <c r="F37" s="5">
        <v>100</v>
      </c>
      <c r="G37" s="5" t="s">
        <v>96</v>
      </c>
      <c r="H37" s="48">
        <v>0.19999999999999998</v>
      </c>
      <c r="I37" s="48">
        <v>0.80763888888888891</v>
      </c>
      <c r="J37" s="44">
        <f t="shared" si="2"/>
        <v>14.583333333333336</v>
      </c>
      <c r="K37" s="5"/>
      <c r="L37">
        <v>68319</v>
      </c>
      <c r="M37" s="36">
        <f t="shared" si="44"/>
        <v>14.583333333333336</v>
      </c>
      <c r="N37" s="25">
        <f t="shared" ref="N37:N38" si="50">L37-$L$35</f>
        <v>67915</v>
      </c>
      <c r="O37" s="11">
        <f t="shared" si="45"/>
        <v>1.2949139615806277E-8</v>
      </c>
      <c r="P37" s="11">
        <f t="shared" si="46"/>
        <v>12.949139615806278</v>
      </c>
      <c r="S37" s="29"/>
      <c r="T37" s="25"/>
      <c r="U37" s="25"/>
      <c r="V37" s="5">
        <v>100</v>
      </c>
      <c r="W37" s="5" t="s">
        <v>96</v>
      </c>
    </row>
    <row r="38" spans="3:23" ht="19" thickTop="1" thickBot="1">
      <c r="C38" s="3">
        <f t="shared" si="1"/>
        <v>164</v>
      </c>
      <c r="D38" s="6">
        <v>39612</v>
      </c>
      <c r="E38" s="4">
        <v>1</v>
      </c>
      <c r="F38" s="5">
        <v>100</v>
      </c>
      <c r="G38" s="5" t="s">
        <v>96</v>
      </c>
      <c r="H38" s="48">
        <v>0.19999999999999998</v>
      </c>
      <c r="I38" s="48">
        <v>0.80763888888888891</v>
      </c>
      <c r="J38" s="44">
        <f t="shared" si="2"/>
        <v>14.583333333333336</v>
      </c>
      <c r="K38" s="5"/>
      <c r="L38" s="46">
        <v>66049</v>
      </c>
      <c r="M38" s="47">
        <f t="shared" si="44"/>
        <v>14.583333333333336</v>
      </c>
      <c r="N38" s="26">
        <f t="shared" si="50"/>
        <v>65645</v>
      </c>
      <c r="O38" s="19">
        <f t="shared" si="45"/>
        <v>1.2516325849659182E-8</v>
      </c>
      <c r="P38" s="19">
        <f t="shared" si="15"/>
        <v>12.516325849659182</v>
      </c>
      <c r="Q38" s="31"/>
      <c r="R38" s="31"/>
      <c r="S38" s="31"/>
      <c r="T38" s="26"/>
      <c r="U38" s="136"/>
      <c r="V38" s="5">
        <v>100</v>
      </c>
      <c r="W38" s="5" t="s">
        <v>96</v>
      </c>
    </row>
    <row r="39" spans="3:23" ht="19" thickTop="1" thickBot="1">
      <c r="C39" s="3">
        <f t="shared" si="1"/>
        <v>165</v>
      </c>
      <c r="D39" s="6">
        <v>39612</v>
      </c>
      <c r="E39" s="4">
        <v>1</v>
      </c>
      <c r="F39" s="5" t="s">
        <v>102</v>
      </c>
      <c r="G39" s="5" t="s">
        <v>97</v>
      </c>
      <c r="H39" s="48">
        <v>0.19999999999999998</v>
      </c>
      <c r="I39" s="48">
        <v>0.80763888888888891</v>
      </c>
      <c r="J39" s="44">
        <f t="shared" si="2"/>
        <v>14.583333333333336</v>
      </c>
      <c r="K39" s="5"/>
      <c r="L39">
        <v>896</v>
      </c>
      <c r="M39" s="36">
        <f t="shared" si="44"/>
        <v>14.583333333333336</v>
      </c>
      <c r="N39" s="25"/>
      <c r="S39" s="29"/>
      <c r="T39" s="25"/>
      <c r="U39" s="25"/>
      <c r="V39" s="5" t="s">
        <v>102</v>
      </c>
      <c r="W39" s="5" t="s">
        <v>97</v>
      </c>
    </row>
    <row r="40" spans="3:23" ht="19" thickTop="1" thickBot="1">
      <c r="C40" s="3">
        <f t="shared" si="1"/>
        <v>166</v>
      </c>
      <c r="D40" s="6">
        <v>39612</v>
      </c>
      <c r="E40" s="4">
        <v>1</v>
      </c>
      <c r="F40" s="5">
        <v>100</v>
      </c>
      <c r="G40" s="5" t="s">
        <v>97</v>
      </c>
      <c r="H40" s="48">
        <v>0.19999999999999998</v>
      </c>
      <c r="I40" s="48">
        <v>0.80763888888888891</v>
      </c>
      <c r="J40" s="44">
        <f t="shared" si="2"/>
        <v>14.583333333333336</v>
      </c>
      <c r="K40" s="5"/>
      <c r="L40">
        <v>29206</v>
      </c>
      <c r="M40" s="36">
        <f t="shared" si="44"/>
        <v>14.583333333333336</v>
      </c>
      <c r="N40" s="25">
        <f>L40-$L$39</f>
        <v>28310</v>
      </c>
      <c r="O40" s="11">
        <f t="shared" ref="O40:O42" si="51">N40*(1/$N$1)*(1/108)*(1/10^6)*(1/$L$1)*(1000)*(1/M40)</f>
        <v>5.3977787311120631E-9</v>
      </c>
      <c r="P40" s="11">
        <f t="shared" ref="P40:P41" si="52">O40*(10^12)/1000</f>
        <v>5.3977787311120631</v>
      </c>
      <c r="Q40" s="29">
        <f t="shared" ref="Q40" si="53">AVERAGE(P40:P42)</f>
        <v>5.2942466275799589</v>
      </c>
      <c r="R40" s="29">
        <f t="shared" ref="R40" si="54">STDEV(P40:P42)</f>
        <v>0.13545306885799793</v>
      </c>
      <c r="S40" s="29">
        <f t="shared" ref="S40" si="55">(R40/Q40)*100</f>
        <v>2.5584956347210177</v>
      </c>
      <c r="T40" s="84">
        <f>(Q40/10^12)*(1.5)</f>
        <v>7.9413699413699387E-12</v>
      </c>
      <c r="U40" s="84">
        <f>T40*(10^12)</f>
        <v>7.9413699413699383</v>
      </c>
      <c r="V40" s="5">
        <v>100</v>
      </c>
      <c r="W40" s="5" t="s">
        <v>97</v>
      </c>
    </row>
    <row r="41" spans="3:23" ht="19" thickTop="1" thickBot="1">
      <c r="C41" s="3">
        <f t="shared" si="1"/>
        <v>167</v>
      </c>
      <c r="D41" s="6">
        <v>39612</v>
      </c>
      <c r="E41" s="4">
        <v>1</v>
      </c>
      <c r="F41" s="5">
        <v>100</v>
      </c>
      <c r="G41" s="5" t="s">
        <v>97</v>
      </c>
      <c r="H41" s="48">
        <v>0.19999999999999998</v>
      </c>
      <c r="I41" s="48">
        <v>0.80763888888888891</v>
      </c>
      <c r="J41" s="44">
        <f t="shared" si="2"/>
        <v>14.583333333333336</v>
      </c>
      <c r="K41" s="5"/>
      <c r="L41">
        <v>28924</v>
      </c>
      <c r="M41" s="36">
        <f t="shared" si="44"/>
        <v>14.583333333333336</v>
      </c>
      <c r="N41" s="25">
        <f t="shared" ref="N41:N42" si="56">L41-$L$39</f>
        <v>28028</v>
      </c>
      <c r="O41" s="11">
        <f t="shared" si="51"/>
        <v>5.3440106773440093E-9</v>
      </c>
      <c r="P41" s="11">
        <f t="shared" si="52"/>
        <v>5.3440106773440093</v>
      </c>
      <c r="S41" s="29"/>
      <c r="T41" s="25"/>
      <c r="U41" s="25"/>
      <c r="V41" s="5">
        <v>100</v>
      </c>
      <c r="W41" s="5" t="s">
        <v>97</v>
      </c>
    </row>
    <row r="42" spans="3:23" ht="19" thickTop="1" thickBot="1">
      <c r="C42" s="3">
        <f t="shared" si="1"/>
        <v>168</v>
      </c>
      <c r="D42" s="6">
        <v>39612</v>
      </c>
      <c r="E42" s="4">
        <v>1</v>
      </c>
      <c r="F42" s="5">
        <v>100</v>
      </c>
      <c r="G42" s="5" t="s">
        <v>97</v>
      </c>
      <c r="H42" s="48">
        <v>0.19999999999999998</v>
      </c>
      <c r="I42" s="48">
        <v>0.80763888888888891</v>
      </c>
      <c r="J42" s="44">
        <f t="shared" si="2"/>
        <v>14.583333333333336</v>
      </c>
      <c r="K42" s="5"/>
      <c r="L42" s="46">
        <v>27859</v>
      </c>
      <c r="M42" s="47">
        <f t="shared" si="44"/>
        <v>14.583333333333336</v>
      </c>
      <c r="N42" s="26">
        <f t="shared" si="56"/>
        <v>26963</v>
      </c>
      <c r="O42" s="19">
        <f t="shared" si="51"/>
        <v>5.1409504742838054E-9</v>
      </c>
      <c r="P42" s="19">
        <f t="shared" si="15"/>
        <v>5.1409504742838052</v>
      </c>
      <c r="Q42" s="31"/>
      <c r="R42" s="31"/>
      <c r="S42" s="31"/>
      <c r="T42" s="26"/>
      <c r="U42" s="136"/>
      <c r="V42" s="5">
        <v>100</v>
      </c>
      <c r="W42" s="5" t="s">
        <v>97</v>
      </c>
    </row>
    <row r="43" spans="3:23" ht="19" thickTop="1" thickBot="1">
      <c r="C43" s="3">
        <f>C42+1</f>
        <v>169</v>
      </c>
      <c r="D43" s="6">
        <v>39612</v>
      </c>
      <c r="E43" s="4">
        <v>1</v>
      </c>
      <c r="F43" s="5" t="s">
        <v>103</v>
      </c>
      <c r="G43" s="5" t="s">
        <v>96</v>
      </c>
      <c r="H43" s="48">
        <v>0.19999999999999998</v>
      </c>
      <c r="I43" s="48">
        <v>0.80763888888888891</v>
      </c>
      <c r="J43" s="44">
        <f t="shared" si="2"/>
        <v>14.583333333333336</v>
      </c>
      <c r="K43" s="5"/>
      <c r="L43">
        <v>571</v>
      </c>
      <c r="M43" s="36">
        <f t="shared" si="44"/>
        <v>14.583333333333336</v>
      </c>
      <c r="N43" s="25"/>
      <c r="S43" s="29"/>
      <c r="T43" s="25"/>
      <c r="U43" s="25"/>
      <c r="V43" s="5" t="s">
        <v>103</v>
      </c>
      <c r="W43" s="5" t="s">
        <v>96</v>
      </c>
    </row>
    <row r="44" spans="3:23" ht="19" thickTop="1" thickBot="1">
      <c r="C44" s="3">
        <f t="shared" si="1"/>
        <v>170</v>
      </c>
      <c r="D44" s="6">
        <v>39612</v>
      </c>
      <c r="E44" s="4">
        <v>1</v>
      </c>
      <c r="F44" s="5">
        <v>125</v>
      </c>
      <c r="G44" s="5" t="s">
        <v>96</v>
      </c>
      <c r="H44" s="48">
        <v>0.19999999999999998</v>
      </c>
      <c r="I44" s="48">
        <v>0.80763888888888891</v>
      </c>
      <c r="J44" s="44">
        <f t="shared" si="2"/>
        <v>14.583333333333336</v>
      </c>
      <c r="K44" s="5"/>
      <c r="L44" s="115">
        <v>3578</v>
      </c>
      <c r="M44" s="130">
        <f t="shared" si="44"/>
        <v>14.583333333333336</v>
      </c>
      <c r="N44" s="66">
        <f>L44-$L$43</f>
        <v>3007</v>
      </c>
      <c r="O44" s="67">
        <f t="shared" ref="O44:O46" si="57">N44*(1/$N$1)*(1/108)*(1/10^6)*(1/$L$1)*(1000)*(1/M44)</f>
        <v>5.7333524000190644E-10</v>
      </c>
      <c r="P44" s="67">
        <f t="shared" ref="P44:P45" si="58">O44*(10^12)/1000</f>
        <v>0.57333524000190639</v>
      </c>
      <c r="Q44" s="29">
        <f>AVERAGE(P45:P46)</f>
        <v>5.0340817007483647</v>
      </c>
      <c r="R44" s="29">
        <f>STDEV(P45:P46)</f>
        <v>3.680635898068127E-2</v>
      </c>
      <c r="S44" s="29">
        <f t="shared" ref="S44" si="59">(R44/Q44)*100</f>
        <v>0.73114345711174389</v>
      </c>
      <c r="T44" s="84">
        <f>(Q44/10^12)*(1.5)</f>
        <v>7.551122551122548E-12</v>
      </c>
      <c r="U44" s="84">
        <f>T44*(10^12)</f>
        <v>7.5511225511225479</v>
      </c>
      <c r="V44" s="5">
        <v>125</v>
      </c>
      <c r="W44" s="5" t="s">
        <v>96</v>
      </c>
    </row>
    <row r="45" spans="3:23" ht="19" thickTop="1" thickBot="1">
      <c r="C45" s="3">
        <f t="shared" si="1"/>
        <v>171</v>
      </c>
      <c r="D45" s="6">
        <v>39612</v>
      </c>
      <c r="E45" s="4">
        <v>1</v>
      </c>
      <c r="F45" s="5">
        <v>125</v>
      </c>
      <c r="G45" s="5" t="s">
        <v>96</v>
      </c>
      <c r="H45" s="48">
        <v>0.19999999999999998</v>
      </c>
      <c r="I45" s="48">
        <v>0.80763888888888891</v>
      </c>
      <c r="J45" s="44">
        <f t="shared" si="2"/>
        <v>14.583333333333336</v>
      </c>
      <c r="K45" s="5"/>
      <c r="L45">
        <v>27110</v>
      </c>
      <c r="M45" s="36">
        <f t="shared" si="44"/>
        <v>14.583333333333336</v>
      </c>
      <c r="N45" s="25">
        <f t="shared" ref="N45" si="60">L45-$L$43</f>
        <v>26539</v>
      </c>
      <c r="O45" s="11">
        <f t="shared" si="57"/>
        <v>5.0601077267743912E-9</v>
      </c>
      <c r="P45" s="11">
        <f t="shared" si="58"/>
        <v>5.0601077267743912</v>
      </c>
      <c r="Q45" s="65" t="s">
        <v>32</v>
      </c>
      <c r="S45" s="29"/>
      <c r="T45" s="25"/>
      <c r="U45" s="25"/>
      <c r="V45" s="5">
        <v>125</v>
      </c>
      <c r="W45" s="5" t="s">
        <v>96</v>
      </c>
    </row>
    <row r="46" spans="3:23" ht="19" thickTop="1" thickBot="1">
      <c r="C46" s="3">
        <f t="shared" si="1"/>
        <v>172</v>
      </c>
      <c r="D46" s="6">
        <v>39612</v>
      </c>
      <c r="E46" s="4">
        <v>1</v>
      </c>
      <c r="F46" s="5">
        <v>125</v>
      </c>
      <c r="G46" s="5" t="s">
        <v>96</v>
      </c>
      <c r="H46" s="48">
        <v>0.19999999999999998</v>
      </c>
      <c r="I46" s="48">
        <v>0.80763888888888891</v>
      </c>
      <c r="J46" s="44">
        <f t="shared" si="2"/>
        <v>14.583333333333336</v>
      </c>
      <c r="K46" s="5"/>
      <c r="L46" s="46">
        <v>26837</v>
      </c>
      <c r="M46" s="47">
        <f t="shared" si="44"/>
        <v>14.583333333333336</v>
      </c>
      <c r="N46" s="26">
        <f>L46-$L$43</f>
        <v>26266</v>
      </c>
      <c r="O46" s="19">
        <f t="shared" si="57"/>
        <v>5.0080556747223395E-9</v>
      </c>
      <c r="P46" s="19">
        <f t="shared" si="15"/>
        <v>5.008055674722339</v>
      </c>
      <c r="Q46" s="31"/>
      <c r="R46" s="31"/>
      <c r="S46" s="31"/>
      <c r="T46" s="26"/>
      <c r="U46" s="136"/>
      <c r="V46" s="5">
        <v>125</v>
      </c>
      <c r="W46" s="5" t="s">
        <v>96</v>
      </c>
    </row>
    <row r="47" spans="3:23" ht="19" thickTop="1" thickBot="1">
      <c r="C47" s="3">
        <f t="shared" si="1"/>
        <v>173</v>
      </c>
      <c r="D47" s="6">
        <v>39612</v>
      </c>
      <c r="E47" s="4">
        <v>1</v>
      </c>
      <c r="F47" s="5" t="s">
        <v>103</v>
      </c>
      <c r="G47" s="5" t="s">
        <v>97</v>
      </c>
      <c r="H47" s="48">
        <v>0.19999999999999998</v>
      </c>
      <c r="I47" s="48">
        <v>0.80763888888888891</v>
      </c>
      <c r="J47" s="44">
        <f t="shared" si="2"/>
        <v>14.583333333333336</v>
      </c>
      <c r="K47" s="5"/>
      <c r="L47">
        <v>546</v>
      </c>
      <c r="M47" s="36">
        <f t="shared" si="44"/>
        <v>14.583333333333336</v>
      </c>
      <c r="N47" s="25"/>
      <c r="S47" s="29"/>
      <c r="T47" s="25"/>
      <c r="U47" s="25"/>
      <c r="V47" s="5" t="s">
        <v>103</v>
      </c>
      <c r="W47" s="5" t="s">
        <v>97</v>
      </c>
    </row>
    <row r="48" spans="3:23" ht="19" thickTop="1" thickBot="1">
      <c r="C48" s="3">
        <f t="shared" si="1"/>
        <v>174</v>
      </c>
      <c r="D48" s="6">
        <v>39612</v>
      </c>
      <c r="E48" s="4">
        <v>1</v>
      </c>
      <c r="F48" s="5">
        <v>125</v>
      </c>
      <c r="G48" s="5" t="s">
        <v>97</v>
      </c>
      <c r="H48" s="48">
        <v>0.19999999999999998</v>
      </c>
      <c r="I48" s="48">
        <v>0.80763888888888891</v>
      </c>
      <c r="J48" s="44">
        <f t="shared" si="2"/>
        <v>14.583333333333336</v>
      </c>
      <c r="K48" s="5"/>
      <c r="L48">
        <v>11128</v>
      </c>
      <c r="M48" s="36">
        <f t="shared" si="44"/>
        <v>14.583333333333336</v>
      </c>
      <c r="N48" s="25">
        <f>L48-$L$47</f>
        <v>10582</v>
      </c>
      <c r="O48" s="11">
        <f t="shared" ref="O48:O50" si="61">N48*(1/$N$1)*(1/108)*(1/10^6)*(1/$L$1)*(1000)*(1/M48)</f>
        <v>2.0176366843033502E-9</v>
      </c>
      <c r="P48" s="11">
        <f t="shared" ref="P48:P49" si="62">O48*(10^12)/1000</f>
        <v>2.0176366843033504</v>
      </c>
      <c r="Q48" s="29">
        <f t="shared" ref="Q48" si="63">AVERAGE(P48:P50)</f>
        <v>2.5611007833230044</v>
      </c>
      <c r="R48" s="29">
        <f t="shared" ref="R48" si="64">STDEV(P48:P50)</f>
        <v>0.47724300344038645</v>
      </c>
      <c r="S48" s="29">
        <f t="shared" ref="S48" si="65">(R48/Q48)*100</f>
        <v>18.634292197637304</v>
      </c>
      <c r="T48" s="84">
        <f>(Q48/10^12)*(1.5)</f>
        <v>3.8416511749845071E-12</v>
      </c>
      <c r="U48" s="84">
        <f>T48*(10^12)</f>
        <v>3.841651174984507</v>
      </c>
      <c r="V48" s="5">
        <v>125</v>
      </c>
      <c r="W48" s="5" t="s">
        <v>97</v>
      </c>
    </row>
    <row r="49" spans="3:23" ht="19" thickTop="1" thickBot="1">
      <c r="C49" s="3">
        <f t="shared" si="1"/>
        <v>175</v>
      </c>
      <c r="D49" s="6">
        <v>39612</v>
      </c>
      <c r="E49" s="4">
        <v>1</v>
      </c>
      <c r="F49" s="5">
        <v>125</v>
      </c>
      <c r="G49" s="5" t="s">
        <v>97</v>
      </c>
      <c r="H49" s="48">
        <v>0.19999999999999998</v>
      </c>
      <c r="I49" s="48">
        <v>0.80763888888888891</v>
      </c>
      <c r="J49" s="44">
        <f t="shared" si="2"/>
        <v>14.583333333333336</v>
      </c>
      <c r="K49" s="5"/>
      <c r="L49">
        <v>14989</v>
      </c>
      <c r="M49" s="36">
        <f t="shared" si="44"/>
        <v>14.583333333333336</v>
      </c>
      <c r="N49" s="25">
        <f t="shared" ref="N49:N50" si="66">L49-$L$47</f>
        <v>14443</v>
      </c>
      <c r="O49" s="11">
        <f t="shared" si="61"/>
        <v>2.7538014204680856E-9</v>
      </c>
      <c r="P49" s="11">
        <f t="shared" si="62"/>
        <v>2.7538014204680858</v>
      </c>
      <c r="S49" s="29"/>
      <c r="T49" s="25"/>
      <c r="U49" s="25"/>
      <c r="V49" s="5">
        <v>125</v>
      </c>
      <c r="W49" s="5" t="s">
        <v>97</v>
      </c>
    </row>
    <row r="50" spans="3:23" ht="19" thickTop="1" thickBot="1">
      <c r="C50" s="3">
        <f t="shared" si="1"/>
        <v>176</v>
      </c>
      <c r="D50" s="6">
        <v>39612</v>
      </c>
      <c r="E50" s="4">
        <v>1</v>
      </c>
      <c r="F50" s="5">
        <v>125</v>
      </c>
      <c r="G50" s="5" t="s">
        <v>97</v>
      </c>
      <c r="H50" s="48">
        <v>0.19999999999999998</v>
      </c>
      <c r="I50" s="48">
        <v>0.80763888888888891</v>
      </c>
      <c r="J50" s="44">
        <f t="shared" si="2"/>
        <v>14.583333333333336</v>
      </c>
      <c r="K50" s="5"/>
      <c r="L50" s="46">
        <v>15818</v>
      </c>
      <c r="M50" s="47">
        <f t="shared" si="44"/>
        <v>14.583333333333336</v>
      </c>
      <c r="N50" s="26">
        <f t="shared" si="66"/>
        <v>15272</v>
      </c>
      <c r="O50" s="19">
        <f t="shared" si="61"/>
        <v>2.9118642451975776E-9</v>
      </c>
      <c r="P50" s="19">
        <f t="shared" si="15"/>
        <v>2.9118642451975774</v>
      </c>
      <c r="Q50" s="31"/>
      <c r="R50" s="31"/>
      <c r="S50" s="31"/>
      <c r="T50" s="26"/>
      <c r="U50" s="136"/>
      <c r="V50" s="5">
        <v>125</v>
      </c>
      <c r="W50" s="5" t="s">
        <v>97</v>
      </c>
    </row>
    <row r="51" spans="3:23" ht="19" thickTop="1" thickBot="1">
      <c r="C51" s="3">
        <f t="shared" si="1"/>
        <v>177</v>
      </c>
      <c r="D51" s="6">
        <v>39612</v>
      </c>
      <c r="E51" s="4">
        <v>1</v>
      </c>
      <c r="F51" s="5" t="s">
        <v>104</v>
      </c>
      <c r="G51" s="5" t="s">
        <v>96</v>
      </c>
      <c r="H51" s="48">
        <v>0.19999999999999998</v>
      </c>
      <c r="I51" s="48">
        <v>0.80763888888888891</v>
      </c>
      <c r="J51" s="44">
        <f t="shared" si="2"/>
        <v>14.583333333333336</v>
      </c>
      <c r="K51" s="5"/>
      <c r="L51">
        <v>401</v>
      </c>
      <c r="M51" s="36">
        <f t="shared" si="44"/>
        <v>14.583333333333336</v>
      </c>
      <c r="N51" s="25"/>
      <c r="S51" s="29"/>
      <c r="T51" s="25"/>
      <c r="U51" s="25"/>
      <c r="V51" s="5" t="s">
        <v>104</v>
      </c>
      <c r="W51" s="5" t="s">
        <v>96</v>
      </c>
    </row>
    <row r="52" spans="3:23" ht="19" thickTop="1" thickBot="1">
      <c r="C52" s="3">
        <f t="shared" si="1"/>
        <v>178</v>
      </c>
      <c r="D52" s="6">
        <v>39612</v>
      </c>
      <c r="E52" s="4">
        <v>1</v>
      </c>
      <c r="F52" s="5">
        <v>150</v>
      </c>
      <c r="G52" s="5" t="s">
        <v>96</v>
      </c>
      <c r="H52" s="48">
        <v>0.19999999999999998</v>
      </c>
      <c r="I52" s="48">
        <v>0.80763888888888891</v>
      </c>
      <c r="J52" s="44">
        <f t="shared" si="2"/>
        <v>14.583333333333336</v>
      </c>
      <c r="K52" s="5"/>
      <c r="L52">
        <v>8337</v>
      </c>
      <c r="M52" s="36">
        <f t="shared" si="44"/>
        <v>14.583333333333336</v>
      </c>
      <c r="N52" s="25">
        <f>L52-$L$51</f>
        <v>7936</v>
      </c>
      <c r="O52" s="11">
        <f t="shared" ref="O52:O54" si="67">N52*(1/$N$1)*(1/108)*(1/10^6)*(1/$L$1)*(1000)*(1/M52)</f>
        <v>1.5131321797988459E-9</v>
      </c>
      <c r="P52" s="11">
        <f t="shared" ref="P52:P53" si="68">O52*(10^12)/1000</f>
        <v>1.513132179798846</v>
      </c>
      <c r="Q52" s="29">
        <f t="shared" ref="Q52" si="69">AVERAGE(P52:P54)</f>
        <v>1.5474522141188805</v>
      </c>
      <c r="R52" s="29">
        <f t="shared" ref="R52" si="70">STDEV(P52:P54)</f>
        <v>6.5478452263711365E-2</v>
      </c>
      <c r="S52" s="29">
        <f t="shared" ref="S52" si="71">(R52/Q52)*100</f>
        <v>4.23137151934574</v>
      </c>
      <c r="T52" s="84">
        <f>(Q52/10^12)*(1.5)</f>
        <v>2.3211783211783204E-12</v>
      </c>
      <c r="U52" s="84">
        <f>T52*(10^12)</f>
        <v>2.3211783211783206</v>
      </c>
      <c r="V52" s="5">
        <v>150</v>
      </c>
      <c r="W52" s="5" t="s">
        <v>96</v>
      </c>
    </row>
    <row r="53" spans="3:23" ht="19" thickTop="1" thickBot="1">
      <c r="C53" s="3">
        <f t="shared" si="1"/>
        <v>179</v>
      </c>
      <c r="D53" s="6">
        <v>39612</v>
      </c>
      <c r="E53" s="4">
        <v>1</v>
      </c>
      <c r="F53" s="5">
        <v>150</v>
      </c>
      <c r="G53" s="5" t="s">
        <v>96</v>
      </c>
      <c r="H53" s="48">
        <v>0.19999999999999998</v>
      </c>
      <c r="I53" s="48">
        <v>0.80763888888888891</v>
      </c>
      <c r="J53" s="44">
        <f t="shared" si="2"/>
        <v>14.583333333333336</v>
      </c>
      <c r="K53" s="5"/>
      <c r="L53">
        <v>8913</v>
      </c>
      <c r="M53" s="36">
        <f t="shared" si="44"/>
        <v>14.583333333333336</v>
      </c>
      <c r="N53" s="25">
        <f t="shared" ref="N53:N54" si="72">L53-$L$51</f>
        <v>8512</v>
      </c>
      <c r="O53" s="11">
        <f t="shared" si="67"/>
        <v>1.6229562896229557E-9</v>
      </c>
      <c r="P53" s="11">
        <f t="shared" si="68"/>
        <v>1.6229562896229557</v>
      </c>
      <c r="S53" s="29"/>
      <c r="T53" s="25"/>
      <c r="U53" s="25"/>
      <c r="V53" s="5">
        <v>150</v>
      </c>
      <c r="W53" s="5" t="s">
        <v>96</v>
      </c>
    </row>
    <row r="54" spans="3:23" ht="19" thickTop="1" thickBot="1">
      <c r="C54" s="3">
        <f t="shared" si="1"/>
        <v>180</v>
      </c>
      <c r="D54" s="6">
        <v>39612</v>
      </c>
      <c r="E54" s="4">
        <v>1</v>
      </c>
      <c r="F54" s="5">
        <v>150</v>
      </c>
      <c r="G54" s="5" t="s">
        <v>96</v>
      </c>
      <c r="H54" s="48">
        <v>0.19999999999999998</v>
      </c>
      <c r="I54" s="48">
        <v>0.80763888888888891</v>
      </c>
      <c r="J54" s="44">
        <f t="shared" si="2"/>
        <v>14.583333333333336</v>
      </c>
      <c r="K54" s="5"/>
      <c r="L54" s="46">
        <v>8301</v>
      </c>
      <c r="M54" s="47">
        <f t="shared" si="44"/>
        <v>14.583333333333336</v>
      </c>
      <c r="N54" s="26">
        <f t="shared" si="72"/>
        <v>7900</v>
      </c>
      <c r="O54" s="19">
        <f t="shared" si="67"/>
        <v>1.506268172934839E-9</v>
      </c>
      <c r="P54" s="19">
        <f t="shared" si="15"/>
        <v>1.5062681729348391</v>
      </c>
      <c r="Q54" s="31"/>
      <c r="R54" s="31"/>
      <c r="S54" s="31"/>
      <c r="T54" s="26"/>
      <c r="U54" s="136"/>
      <c r="V54" s="5">
        <v>150</v>
      </c>
      <c r="W54" s="5" t="s">
        <v>96</v>
      </c>
    </row>
    <row r="55" spans="3:23" ht="19" thickTop="1" thickBot="1">
      <c r="C55" s="3">
        <f t="shared" si="1"/>
        <v>181</v>
      </c>
      <c r="D55" s="6">
        <v>39612</v>
      </c>
      <c r="E55" s="4">
        <v>1</v>
      </c>
      <c r="F55" s="5" t="s">
        <v>104</v>
      </c>
      <c r="G55" s="5" t="s">
        <v>97</v>
      </c>
      <c r="H55" s="48">
        <v>0.19999999999999998</v>
      </c>
      <c r="I55" s="48">
        <v>0.80763888888888891</v>
      </c>
      <c r="J55" s="44">
        <f t="shared" si="2"/>
        <v>14.583333333333336</v>
      </c>
      <c r="K55" s="5"/>
      <c r="L55">
        <v>588</v>
      </c>
      <c r="M55" s="36">
        <f t="shared" si="44"/>
        <v>14.583333333333336</v>
      </c>
      <c r="N55" s="25"/>
      <c r="S55" s="29"/>
      <c r="T55" s="25"/>
      <c r="U55" s="25"/>
      <c r="V55" s="5" t="s">
        <v>104</v>
      </c>
      <c r="W55" s="5" t="s">
        <v>97</v>
      </c>
    </row>
    <row r="56" spans="3:23" ht="19" thickTop="1" thickBot="1">
      <c r="C56" s="3">
        <f t="shared" si="1"/>
        <v>182</v>
      </c>
      <c r="D56" s="6">
        <v>39612</v>
      </c>
      <c r="E56" s="4">
        <v>1</v>
      </c>
      <c r="F56" s="5">
        <v>150</v>
      </c>
      <c r="G56" s="5" t="s">
        <v>97</v>
      </c>
      <c r="H56" s="48">
        <v>0.19999999999999998</v>
      </c>
      <c r="I56" s="48">
        <v>0.80763888888888891</v>
      </c>
      <c r="J56" s="44">
        <f t="shared" si="2"/>
        <v>14.583333333333336</v>
      </c>
      <c r="K56" s="5"/>
      <c r="L56" s="115">
        <v>30439</v>
      </c>
      <c r="M56" s="130">
        <f t="shared" si="44"/>
        <v>14.583333333333336</v>
      </c>
      <c r="N56" s="66">
        <f>L56-$L$55</f>
        <v>29851</v>
      </c>
      <c r="O56" s="67">
        <f t="shared" ref="O56:O58" si="73">N56*(1/$N$1)*(1/108)*(1/10^6)*(1/$L$1)*(1000)*(1/M56)</f>
        <v>5.6915963582630233E-9</v>
      </c>
      <c r="P56" s="67">
        <f t="shared" ref="P56:P57" si="74">O56*(10^12)/1000</f>
        <v>5.6915963582630233</v>
      </c>
      <c r="Q56" s="29">
        <f>AVERAGE(P57:P58)</f>
        <v>1.0544830544830543</v>
      </c>
      <c r="R56" s="29">
        <f>STDEV(P57:P58)</f>
        <v>7.6443976344491946E-2</v>
      </c>
      <c r="S56" s="29">
        <f t="shared" ref="S56" si="75">(R56/Q56)*100</f>
        <v>7.2494267233120731</v>
      </c>
      <c r="T56" s="84">
        <f>(Q56/10^12)*(1.5)</f>
        <v>1.5817245817245814E-12</v>
      </c>
      <c r="U56" s="84">
        <f>T56*(10^12)</f>
        <v>1.5817245817245815</v>
      </c>
      <c r="V56" s="5">
        <v>150</v>
      </c>
      <c r="W56" s="5" t="s">
        <v>97</v>
      </c>
    </row>
    <row r="57" spans="3:23" ht="19" thickTop="1" thickBot="1">
      <c r="C57" s="3">
        <f t="shared" si="1"/>
        <v>183</v>
      </c>
      <c r="D57" s="6">
        <v>39612</v>
      </c>
      <c r="E57" s="4">
        <v>1</v>
      </c>
      <c r="F57" s="5">
        <v>150</v>
      </c>
      <c r="G57" s="5" t="s">
        <v>97</v>
      </c>
      <c r="H57" s="48">
        <v>0.19999999999999998</v>
      </c>
      <c r="I57" s="48">
        <v>0.80763888888888891</v>
      </c>
      <c r="J57" s="44">
        <f t="shared" si="2"/>
        <v>14.583333333333336</v>
      </c>
      <c r="K57" s="5"/>
      <c r="L57">
        <v>6402</v>
      </c>
      <c r="M57" s="36">
        <f t="shared" si="44"/>
        <v>14.583333333333336</v>
      </c>
      <c r="N57" s="25">
        <f t="shared" ref="N57:N58" si="76">L57-$L$55</f>
        <v>5814</v>
      </c>
      <c r="O57" s="11">
        <f t="shared" si="73"/>
        <v>1.1085371085371085E-9</v>
      </c>
      <c r="P57" s="11">
        <f t="shared" si="74"/>
        <v>1.1085371085371085</v>
      </c>
      <c r="Q57" s="65" t="s">
        <v>32</v>
      </c>
      <c r="S57" s="29"/>
      <c r="T57" s="25"/>
      <c r="U57" s="25"/>
      <c r="V57" s="5">
        <v>150</v>
      </c>
      <c r="W57" s="5" t="s">
        <v>97</v>
      </c>
    </row>
    <row r="58" spans="3:23" ht="19" thickTop="1" thickBot="1">
      <c r="C58" s="3">
        <f t="shared" si="1"/>
        <v>184</v>
      </c>
      <c r="D58" s="6">
        <v>39612</v>
      </c>
      <c r="E58" s="4">
        <v>1</v>
      </c>
      <c r="F58" s="5">
        <v>150</v>
      </c>
      <c r="G58" s="5" t="s">
        <v>97</v>
      </c>
      <c r="H58" s="48">
        <v>0.19999999999999998</v>
      </c>
      <c r="I58" s="48">
        <v>0.80763888888888891</v>
      </c>
      <c r="J58" s="44">
        <f t="shared" si="2"/>
        <v>14.583333333333336</v>
      </c>
      <c r="K58" s="5"/>
      <c r="L58" s="46">
        <v>5835</v>
      </c>
      <c r="M58" s="47">
        <f t="shared" si="44"/>
        <v>14.583333333333336</v>
      </c>
      <c r="N58" s="26">
        <f t="shared" si="76"/>
        <v>5247</v>
      </c>
      <c r="O58" s="19">
        <f t="shared" si="73"/>
        <v>1.000429000429E-9</v>
      </c>
      <c r="P58" s="19">
        <f t="shared" si="15"/>
        <v>1.000429000429</v>
      </c>
      <c r="Q58" s="31"/>
      <c r="R58" s="31"/>
      <c r="S58" s="31"/>
      <c r="T58" s="26"/>
      <c r="U58" s="136"/>
      <c r="V58" s="5">
        <v>150</v>
      </c>
      <c r="W58" s="5" t="s">
        <v>97</v>
      </c>
    </row>
    <row r="59" spans="3:23" ht="19" thickTop="1" thickBot="1">
      <c r="C59" s="3">
        <f t="shared" si="1"/>
        <v>185</v>
      </c>
      <c r="D59" s="6">
        <v>39612</v>
      </c>
      <c r="E59" s="4">
        <v>1</v>
      </c>
      <c r="F59" s="5" t="s">
        <v>105</v>
      </c>
      <c r="G59" s="5" t="s">
        <v>96</v>
      </c>
      <c r="H59" s="48">
        <v>0.19999999999999998</v>
      </c>
      <c r="I59" s="48">
        <v>0.80763888888888891</v>
      </c>
      <c r="J59" s="44">
        <f t="shared" si="2"/>
        <v>14.583333333333336</v>
      </c>
      <c r="K59" s="5"/>
      <c r="L59">
        <v>339</v>
      </c>
      <c r="M59" s="36">
        <f t="shared" si="44"/>
        <v>14.583333333333336</v>
      </c>
      <c r="N59" s="25"/>
      <c r="S59" s="29"/>
      <c r="T59" s="25"/>
      <c r="U59" s="25"/>
      <c r="V59" s="5" t="s">
        <v>105</v>
      </c>
      <c r="W59" s="5" t="s">
        <v>96</v>
      </c>
    </row>
    <row r="60" spans="3:23" ht="19" thickTop="1" thickBot="1">
      <c r="C60" s="3">
        <f t="shared" si="1"/>
        <v>186</v>
      </c>
      <c r="D60" s="6">
        <v>39612</v>
      </c>
      <c r="E60" s="4">
        <v>1</v>
      </c>
      <c r="F60" s="5">
        <v>175</v>
      </c>
      <c r="G60" s="5" t="s">
        <v>96</v>
      </c>
      <c r="H60" s="48">
        <v>0.19999999999999998</v>
      </c>
      <c r="I60" s="48">
        <v>0.80763888888888891</v>
      </c>
      <c r="J60" s="44">
        <f t="shared" si="2"/>
        <v>14.583333333333336</v>
      </c>
      <c r="K60" s="5"/>
      <c r="L60">
        <v>3996</v>
      </c>
      <c r="M60" s="36">
        <f t="shared" si="44"/>
        <v>14.583333333333336</v>
      </c>
      <c r="N60" s="25">
        <f>L60-$L$59</f>
        <v>3657</v>
      </c>
      <c r="O60" s="11">
        <f t="shared" ref="O60:O62" si="77">N60*(1/$N$1)*(1/108)*(1/10^6)*(1/$L$1)*(1000)*(1/M60)</f>
        <v>6.9726869726869709E-10</v>
      </c>
      <c r="P60" s="11">
        <f t="shared" ref="P60:P61" si="78">O60*(10^12)/1000</f>
        <v>0.69726869726869711</v>
      </c>
      <c r="Q60" s="29">
        <f t="shared" ref="Q60" si="79">AVERAGE(P60:P62)</f>
        <v>0.69815847593625346</v>
      </c>
      <c r="R60" s="29">
        <f t="shared" ref="R60" si="80">STDEV(P60:P62)</f>
        <v>2.5956849365761842E-3</v>
      </c>
      <c r="S60" s="29">
        <f t="shared" ref="S60" si="81">(R60/Q60)*100</f>
        <v>0.37179022042170085</v>
      </c>
      <c r="T60" s="84">
        <f>(Q60/10^12)*(1.5)</f>
        <v>1.0472377139043802E-12</v>
      </c>
      <c r="U60" s="84">
        <f>T60*(10^12)</f>
        <v>1.0472377139043803</v>
      </c>
      <c r="V60" s="5">
        <v>175</v>
      </c>
      <c r="W60" s="5" t="s">
        <v>96</v>
      </c>
    </row>
    <row r="61" spans="3:23" ht="19" thickTop="1" thickBot="1">
      <c r="C61" s="3">
        <f t="shared" si="1"/>
        <v>187</v>
      </c>
      <c r="D61" s="6">
        <v>39612</v>
      </c>
      <c r="E61" s="4">
        <v>1</v>
      </c>
      <c r="F61" s="5">
        <v>175</v>
      </c>
      <c r="G61" s="5" t="s">
        <v>96</v>
      </c>
      <c r="H61" s="48">
        <v>0.19999999999999998</v>
      </c>
      <c r="I61" s="48">
        <v>0.80763888888888891</v>
      </c>
      <c r="J61" s="44">
        <f t="shared" si="2"/>
        <v>14.583333333333336</v>
      </c>
      <c r="K61" s="5"/>
      <c r="L61">
        <v>4016</v>
      </c>
      <c r="M61" s="36">
        <f t="shared" si="44"/>
        <v>14.583333333333336</v>
      </c>
      <c r="N61" s="25">
        <f t="shared" ref="N61:N62" si="82">L61-$L$59</f>
        <v>3677</v>
      </c>
      <c r="O61" s="11">
        <f t="shared" si="77"/>
        <v>7.0108203441536745E-10</v>
      </c>
      <c r="P61" s="11">
        <f t="shared" si="78"/>
        <v>0.70108203441536754</v>
      </c>
      <c r="S61" s="29"/>
      <c r="T61" s="25"/>
      <c r="U61" s="25"/>
      <c r="V61" s="5">
        <v>175</v>
      </c>
      <c r="W61" s="5" t="s">
        <v>96</v>
      </c>
    </row>
    <row r="62" spans="3:23" ht="19" thickTop="1" thickBot="1">
      <c r="C62" s="3">
        <f t="shared" si="1"/>
        <v>188</v>
      </c>
      <c r="D62" s="6">
        <v>39612</v>
      </c>
      <c r="E62" s="4">
        <v>1</v>
      </c>
      <c r="F62" s="5">
        <v>175</v>
      </c>
      <c r="G62" s="5" t="s">
        <v>96</v>
      </c>
      <c r="H62" s="48">
        <v>0.19999999999999998</v>
      </c>
      <c r="I62" s="48">
        <v>0.80763888888888891</v>
      </c>
      <c r="J62" s="44">
        <f t="shared" si="2"/>
        <v>14.583333333333336</v>
      </c>
      <c r="K62" s="5"/>
      <c r="L62" s="46">
        <v>3990</v>
      </c>
      <c r="M62" s="47">
        <f t="shared" si="44"/>
        <v>14.583333333333336</v>
      </c>
      <c r="N62" s="26">
        <f t="shared" si="82"/>
        <v>3651</v>
      </c>
      <c r="O62" s="19">
        <f t="shared" si="77"/>
        <v>6.9612469612469597E-10</v>
      </c>
      <c r="P62" s="19">
        <f t="shared" si="15"/>
        <v>0.69612469612469596</v>
      </c>
      <c r="Q62" s="31"/>
      <c r="R62" s="31"/>
      <c r="S62" s="31"/>
      <c r="T62" s="26"/>
      <c r="U62" s="136"/>
      <c r="V62" s="5">
        <v>175</v>
      </c>
      <c r="W62" s="5" t="s">
        <v>96</v>
      </c>
    </row>
    <row r="63" spans="3:23" ht="19" thickTop="1" thickBot="1">
      <c r="C63" s="3">
        <f t="shared" si="1"/>
        <v>189</v>
      </c>
      <c r="D63" s="6">
        <v>39612</v>
      </c>
      <c r="E63" s="4">
        <v>1</v>
      </c>
      <c r="F63" s="5" t="s">
        <v>105</v>
      </c>
      <c r="G63" s="5" t="s">
        <v>97</v>
      </c>
      <c r="H63" s="48">
        <v>0.19999999999999998</v>
      </c>
      <c r="I63" s="48">
        <v>0.80763888888888891</v>
      </c>
      <c r="J63" s="44">
        <f t="shared" si="2"/>
        <v>14.583333333333336</v>
      </c>
      <c r="K63" s="5"/>
      <c r="L63">
        <v>194</v>
      </c>
      <c r="M63" s="36">
        <f t="shared" si="44"/>
        <v>14.583333333333336</v>
      </c>
      <c r="N63" s="25"/>
      <c r="S63" s="29"/>
      <c r="T63" s="25"/>
      <c r="U63" s="25"/>
      <c r="V63" s="5" t="s">
        <v>105</v>
      </c>
      <c r="W63" s="5" t="s">
        <v>97</v>
      </c>
    </row>
    <row r="64" spans="3:23" ht="19" thickTop="1" thickBot="1">
      <c r="C64" s="3">
        <f t="shared" si="1"/>
        <v>190</v>
      </c>
      <c r="D64" s="6">
        <v>39612</v>
      </c>
      <c r="E64" s="4">
        <v>1</v>
      </c>
      <c r="F64" s="5">
        <v>175</v>
      </c>
      <c r="G64" s="5" t="s">
        <v>97</v>
      </c>
      <c r="H64" s="48">
        <v>0.19999999999999998</v>
      </c>
      <c r="I64" s="48">
        <v>0.80763888888888891</v>
      </c>
      <c r="J64" s="44">
        <f t="shared" si="2"/>
        <v>14.583333333333336</v>
      </c>
      <c r="K64" s="5"/>
      <c r="L64" s="115">
        <v>6637</v>
      </c>
      <c r="M64" s="130">
        <f t="shared" si="44"/>
        <v>14.583333333333336</v>
      </c>
      <c r="N64" s="66">
        <f>L64-$L$63</f>
        <v>6443</v>
      </c>
      <c r="O64" s="67">
        <f>N64*(1/$N$1)*(1/108)*(1/10^6)*(1/$L$1)*(1000)*(1/M64)</f>
        <v>1.2284665617998947E-9</v>
      </c>
      <c r="P64" s="67">
        <f t="shared" ref="P64:P65" si="83">O64*(10^12)/1000</f>
        <v>1.2284665617998947</v>
      </c>
      <c r="Q64" s="29">
        <f>AVERAGE(P65:P66)</f>
        <v>0.66685733352400001</v>
      </c>
      <c r="R64" s="29">
        <f>STDEV(P65:P66)</f>
        <v>6.3366259050988555E-3</v>
      </c>
      <c r="S64" s="29">
        <f t="shared" ref="S64" si="84">(R64/Q64)*100</f>
        <v>0.9502221219661825</v>
      </c>
      <c r="T64" s="84">
        <f>(Q64/10^12)*(1.5)</f>
        <v>1.000286000286E-12</v>
      </c>
      <c r="U64" s="84">
        <f>T64*(10^12)</f>
        <v>1.0002860002859999</v>
      </c>
      <c r="V64" s="5">
        <v>175</v>
      </c>
      <c r="W64" s="5" t="s">
        <v>97</v>
      </c>
    </row>
    <row r="65" spans="3:23" ht="19" thickTop="1" thickBot="1">
      <c r="C65" s="3">
        <f t="shared" si="1"/>
        <v>191</v>
      </c>
      <c r="D65" s="6">
        <v>39612</v>
      </c>
      <c r="E65" s="4">
        <v>1</v>
      </c>
      <c r="F65" s="5">
        <v>175</v>
      </c>
      <c r="G65" s="5" t="s">
        <v>97</v>
      </c>
      <c r="H65" s="48">
        <v>0.19999999999999998</v>
      </c>
      <c r="I65" s="48">
        <v>0.80763888888888891</v>
      </c>
      <c r="J65" s="44">
        <f t="shared" si="2"/>
        <v>14.583333333333336</v>
      </c>
      <c r="K65" s="5"/>
      <c r="L65">
        <v>3715</v>
      </c>
      <c r="M65" s="36">
        <f t="shared" si="44"/>
        <v>14.583333333333336</v>
      </c>
      <c r="N65" s="25">
        <f t="shared" ref="N65:N66" si="85">L65-$L$63</f>
        <v>3521</v>
      </c>
      <c r="O65" s="11">
        <f t="shared" ref="O65:O66" si="86">N65*(1/$N$1)*(1/108)*(1/10^6)*(1/$L$1)*(1000)*(1/M65)</f>
        <v>6.7133800467133776E-10</v>
      </c>
      <c r="P65" s="11">
        <f t="shared" si="83"/>
        <v>0.67133800467133775</v>
      </c>
      <c r="Q65" s="65" t="s">
        <v>32</v>
      </c>
      <c r="S65" s="29"/>
      <c r="T65" s="25"/>
      <c r="U65" s="25"/>
      <c r="V65" s="5">
        <v>175</v>
      </c>
      <c r="W65" s="5" t="s">
        <v>97</v>
      </c>
    </row>
    <row r="66" spans="3:23" ht="19" thickTop="1" thickBot="1">
      <c r="C66" s="3">
        <f t="shared" ref="C66" si="87">C65+1</f>
        <v>192</v>
      </c>
      <c r="D66" s="6">
        <v>39612</v>
      </c>
      <c r="E66" s="4">
        <v>1</v>
      </c>
      <c r="F66" s="5">
        <v>175</v>
      </c>
      <c r="G66" s="5" t="s">
        <v>97</v>
      </c>
      <c r="H66" s="48">
        <v>0.19999999999999998</v>
      </c>
      <c r="I66" s="48">
        <v>0.80763888888888891</v>
      </c>
      <c r="J66" s="44">
        <f t="shared" si="2"/>
        <v>14.583333333333336</v>
      </c>
      <c r="K66" s="5"/>
      <c r="L66" s="46">
        <v>3668</v>
      </c>
      <c r="M66" s="47">
        <f t="shared" si="44"/>
        <v>14.583333333333336</v>
      </c>
      <c r="N66" s="26">
        <f t="shared" si="85"/>
        <v>3474</v>
      </c>
      <c r="O66" s="19">
        <f t="shared" si="86"/>
        <v>6.6237666237666221E-10</v>
      </c>
      <c r="P66" s="19">
        <f t="shared" si="15"/>
        <v>0.66237666237666226</v>
      </c>
      <c r="Q66" s="31"/>
      <c r="R66" s="31"/>
      <c r="S66" s="31"/>
      <c r="T66" s="26"/>
      <c r="U66" s="136"/>
      <c r="V66" s="5">
        <v>175</v>
      </c>
      <c r="W66" s="5" t="s">
        <v>97</v>
      </c>
    </row>
    <row r="67" spans="3:23">
      <c r="M67" s="20"/>
      <c r="N67" s="20"/>
      <c r="O67" s="20"/>
      <c r="P67" s="20"/>
      <c r="Q67" s="143"/>
      <c r="R67" s="143"/>
      <c r="S67" s="20"/>
      <c r="T67" s="34"/>
      <c r="U67" s="34"/>
      <c r="V67" s="20"/>
    </row>
    <row r="68" spans="3:23">
      <c r="M68" s="20"/>
      <c r="N68" s="20"/>
      <c r="O68" s="20"/>
      <c r="P68" s="20"/>
      <c r="Q68" s="143"/>
      <c r="R68" s="143"/>
      <c r="S68" s="20"/>
      <c r="T68" s="34"/>
      <c r="U68" s="34"/>
      <c r="V68" s="20"/>
    </row>
    <row r="69" spans="3:23">
      <c r="M69" s="20"/>
      <c r="N69" s="20"/>
      <c r="O69" s="20"/>
      <c r="P69" s="20"/>
      <c r="Q69" s="143"/>
      <c r="R69" s="143"/>
      <c r="S69" s="20"/>
      <c r="T69" s="34"/>
      <c r="U69" s="34"/>
      <c r="V69" s="20"/>
    </row>
    <row r="70" spans="3:23">
      <c r="M70" s="20"/>
      <c r="N70" s="20"/>
      <c r="O70" s="20"/>
      <c r="P70" s="20"/>
      <c r="Q70" s="143"/>
      <c r="R70" s="143"/>
      <c r="S70" s="20"/>
      <c r="T70" s="34"/>
      <c r="U70" s="34"/>
      <c r="V70" s="20"/>
    </row>
    <row r="71" spans="3:23">
      <c r="M71" s="20"/>
      <c r="N71" s="20"/>
      <c r="O71" s="20"/>
      <c r="P71" s="20"/>
      <c r="Q71" s="143"/>
      <c r="R71" s="143"/>
      <c r="S71" s="20"/>
      <c r="T71" s="34"/>
      <c r="U71" s="34"/>
      <c r="V71" s="20"/>
    </row>
    <row r="72" spans="3:23">
      <c r="M72" s="20"/>
      <c r="N72" s="20"/>
      <c r="O72" s="20"/>
      <c r="P72" s="20"/>
      <c r="Q72" s="143"/>
      <c r="R72" s="143"/>
      <c r="S72" s="20"/>
      <c r="T72" s="34"/>
      <c r="U72" s="34"/>
      <c r="V72" s="20"/>
    </row>
    <row r="73" spans="3:23">
      <c r="M73" s="20"/>
      <c r="N73" s="20"/>
      <c r="O73" s="20"/>
      <c r="P73" s="20"/>
      <c r="Q73" s="143"/>
      <c r="R73" s="143"/>
      <c r="S73" s="20"/>
      <c r="T73" s="34"/>
      <c r="U73" s="34"/>
      <c r="V73" s="20"/>
    </row>
    <row r="74" spans="3:23">
      <c r="M74" s="20"/>
      <c r="N74" s="20"/>
      <c r="O74" s="20"/>
      <c r="P74" s="20"/>
      <c r="Q74" s="143"/>
      <c r="R74" s="143"/>
      <c r="S74" s="20"/>
      <c r="T74" s="34"/>
      <c r="U74" s="34"/>
      <c r="V74" s="20"/>
    </row>
    <row r="75" spans="3:23">
      <c r="M75" s="20"/>
      <c r="N75" s="20"/>
      <c r="O75" s="20"/>
      <c r="P75" s="20"/>
      <c r="Q75" s="143"/>
      <c r="R75" s="143"/>
      <c r="S75" s="20"/>
      <c r="T75" s="34"/>
      <c r="U75" s="34"/>
      <c r="V75" s="20"/>
    </row>
    <row r="76" spans="3:23">
      <c r="M76" s="20"/>
      <c r="N76" s="20"/>
      <c r="O76" s="20"/>
      <c r="P76" s="20"/>
      <c r="Q76" s="143"/>
      <c r="R76" s="143"/>
      <c r="S76" s="20"/>
      <c r="T76" s="34"/>
      <c r="U76" s="34"/>
      <c r="V76" s="20"/>
    </row>
    <row r="77" spans="3:23">
      <c r="M77" s="20"/>
      <c r="N77" s="20"/>
      <c r="O77" s="20"/>
      <c r="P77" s="20"/>
      <c r="Q77" s="143"/>
      <c r="R77" s="143"/>
      <c r="S77" s="20"/>
      <c r="T77" s="34"/>
      <c r="U77" s="34"/>
      <c r="V77" s="20"/>
    </row>
    <row r="78" spans="3:23">
      <c r="M78" s="20"/>
      <c r="N78" s="20"/>
      <c r="O78" s="20"/>
      <c r="P78" s="20"/>
      <c r="Q78" s="143"/>
      <c r="R78" s="143"/>
      <c r="S78" s="20"/>
      <c r="T78" s="34"/>
      <c r="U78" s="34"/>
      <c r="V78" s="20"/>
    </row>
    <row r="79" spans="3:23">
      <c r="M79" s="20"/>
      <c r="N79" s="20"/>
      <c r="O79" s="20"/>
      <c r="P79" s="20"/>
      <c r="Q79" s="143"/>
      <c r="R79" s="143"/>
      <c r="S79" s="20"/>
      <c r="T79" s="34"/>
      <c r="U79" s="34"/>
      <c r="V79" s="20"/>
    </row>
    <row r="80" spans="3:23">
      <c r="M80" s="20"/>
      <c r="N80" s="20"/>
      <c r="O80" s="20"/>
      <c r="P80" s="20"/>
      <c r="Q80" s="143"/>
      <c r="R80" s="143"/>
      <c r="S80" s="20"/>
      <c r="T80" s="34"/>
      <c r="U80" s="34"/>
      <c r="V80" s="20"/>
    </row>
    <row r="81" spans="13:22">
      <c r="M81" s="20"/>
      <c r="N81" s="20"/>
      <c r="O81" s="20"/>
      <c r="P81" s="20"/>
      <c r="Q81" s="143"/>
      <c r="R81" s="143"/>
      <c r="S81" s="20"/>
      <c r="T81" s="34"/>
      <c r="U81" s="34"/>
      <c r="V81" s="20"/>
    </row>
    <row r="82" spans="13:22">
      <c r="M82" s="20"/>
      <c r="N82" s="20"/>
      <c r="O82" s="20"/>
      <c r="P82" s="20"/>
      <c r="Q82" s="143"/>
      <c r="R82" s="143"/>
      <c r="S82" s="20"/>
      <c r="T82" s="34"/>
      <c r="U82" s="34"/>
      <c r="V82" s="20"/>
    </row>
    <row r="83" spans="13:22">
      <c r="M83" s="20"/>
      <c r="N83" s="20"/>
      <c r="O83" s="20"/>
      <c r="P83" s="20"/>
      <c r="Q83" s="143"/>
      <c r="R83" s="143"/>
      <c r="S83" s="20"/>
      <c r="V83" s="20"/>
    </row>
    <row r="84" spans="13:22">
      <c r="M84" s="20"/>
      <c r="N84" s="20"/>
      <c r="O84" s="20"/>
      <c r="P84" s="20"/>
      <c r="Q84" s="143"/>
      <c r="R84" s="143"/>
      <c r="S84" s="20"/>
      <c r="V84" s="20"/>
    </row>
  </sheetData>
  <phoneticPr fontId="3" type="noConversion"/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A103"/>
  <sheetViews>
    <sheetView topLeftCell="L1" zoomScale="75" workbookViewId="0">
      <selection activeCell="AD9" sqref="AD9"/>
    </sheetView>
  </sheetViews>
  <sheetFormatPr baseColWidth="10" defaultColWidth="11" defaultRowHeight="13" x14ac:dyDescent="0"/>
  <cols>
    <col min="1" max="1" width="16.85546875" bestFit="1" customWidth="1"/>
    <col min="2" max="2" width="11" customWidth="1"/>
    <col min="3" max="3" width="19.140625" bestFit="1" customWidth="1"/>
    <col min="4" max="4" width="16.28515625" customWidth="1"/>
    <col min="5" max="5" width="11" customWidth="1"/>
    <col min="6" max="6" width="13.42578125" bestFit="1" customWidth="1"/>
    <col min="7" max="7" width="13" bestFit="1" customWidth="1"/>
    <col min="8" max="8" width="18.42578125" customWidth="1"/>
    <col min="9" max="10" width="17.5703125" customWidth="1"/>
    <col min="11" max="11" width="14.140625" customWidth="1"/>
    <col min="12" max="14" width="11" customWidth="1"/>
    <col min="15" max="15" width="18.140625" bestFit="1" customWidth="1"/>
    <col min="16" max="16" width="11" bestFit="1" customWidth="1"/>
    <col min="17" max="18" width="11" style="29"/>
    <col min="20" max="21" width="12.7109375" customWidth="1"/>
    <col min="22" max="22" width="13.42578125" customWidth="1"/>
    <col min="23" max="23" width="13" customWidth="1"/>
  </cols>
  <sheetData>
    <row r="1" spans="1:27" ht="17" thickBot="1">
      <c r="A1" s="9" t="s">
        <v>95</v>
      </c>
      <c r="B1" s="9"/>
      <c r="C1" s="1"/>
      <c r="D1" s="1"/>
      <c r="E1" s="2"/>
      <c r="F1" s="1"/>
      <c r="G1" s="1"/>
      <c r="J1" s="24" t="s">
        <v>37</v>
      </c>
      <c r="K1" s="24">
        <v>1.5</v>
      </c>
      <c r="L1" s="10" t="s">
        <v>38</v>
      </c>
      <c r="M1" s="10">
        <v>2220000</v>
      </c>
      <c r="N1" s="34"/>
      <c r="O1" s="83"/>
      <c r="P1" s="131"/>
      <c r="Q1" s="45"/>
      <c r="T1" s="20" t="s">
        <v>44</v>
      </c>
      <c r="U1" s="20"/>
      <c r="V1" s="1"/>
      <c r="W1" s="1"/>
    </row>
    <row r="2" spans="1:27" ht="70" thickTop="1" thickBot="1">
      <c r="A2" s="9" t="s">
        <v>0</v>
      </c>
      <c r="B2" s="9"/>
      <c r="C2" s="3" t="s">
        <v>86</v>
      </c>
      <c r="D2" s="3" t="s">
        <v>87</v>
      </c>
      <c r="E2" s="4" t="s">
        <v>88</v>
      </c>
      <c r="F2" s="3" t="s">
        <v>89</v>
      </c>
      <c r="G2" s="3" t="s">
        <v>90</v>
      </c>
      <c r="H2" s="3" t="s">
        <v>91</v>
      </c>
      <c r="I2" s="3" t="s">
        <v>92</v>
      </c>
      <c r="J2" s="3" t="s">
        <v>39</v>
      </c>
      <c r="K2" s="3" t="s">
        <v>93</v>
      </c>
      <c r="L2" s="32" t="s">
        <v>94</v>
      </c>
      <c r="M2" s="33" t="s">
        <v>22</v>
      </c>
      <c r="N2" s="33" t="s">
        <v>82</v>
      </c>
      <c r="O2" s="33" t="s">
        <v>24</v>
      </c>
      <c r="P2" s="33" t="s">
        <v>23</v>
      </c>
      <c r="Q2" s="142" t="s">
        <v>83</v>
      </c>
      <c r="R2" s="142" t="s">
        <v>84</v>
      </c>
      <c r="S2" s="33" t="s">
        <v>49</v>
      </c>
      <c r="T2" s="33" t="s">
        <v>45</v>
      </c>
      <c r="U2" s="33" t="s">
        <v>46</v>
      </c>
      <c r="V2" s="3" t="s">
        <v>89</v>
      </c>
      <c r="W2" s="3" t="s">
        <v>90</v>
      </c>
      <c r="X2" s="20"/>
      <c r="Y2" t="s">
        <v>62</v>
      </c>
      <c r="Z2" s="73" t="s">
        <v>64</v>
      </c>
      <c r="AA2" s="73" t="s">
        <v>63</v>
      </c>
    </row>
    <row r="3" spans="1:27" ht="19" thickTop="1" thickBot="1">
      <c r="A3" s="9" t="s">
        <v>106</v>
      </c>
      <c r="B3" s="9"/>
      <c r="C3" s="3">
        <f>'Array 3'!C66+1</f>
        <v>193</v>
      </c>
      <c r="D3" s="49">
        <v>39613</v>
      </c>
      <c r="E3" s="4">
        <v>1</v>
      </c>
      <c r="F3" s="5" t="s">
        <v>98</v>
      </c>
      <c r="G3" s="5" t="s">
        <v>96</v>
      </c>
      <c r="H3" s="7">
        <v>0.23402777777777781</v>
      </c>
      <c r="I3" s="7">
        <v>0.79722222222222217</v>
      </c>
      <c r="J3" s="44">
        <f>(I3-H3)*24</f>
        <v>13.516666666666664</v>
      </c>
      <c r="K3" s="5"/>
      <c r="L3" s="133">
        <v>696</v>
      </c>
      <c r="M3" s="45">
        <f>J3</f>
        <v>13.516666666666664</v>
      </c>
      <c r="N3" s="25"/>
      <c r="O3" s="34"/>
      <c r="P3" s="34"/>
      <c r="Q3" s="45"/>
      <c r="R3" s="45"/>
      <c r="S3" s="45"/>
      <c r="T3" s="25"/>
      <c r="U3" s="25"/>
      <c r="V3" s="5" t="s">
        <v>98</v>
      </c>
      <c r="W3" s="5" t="s">
        <v>96</v>
      </c>
      <c r="Y3">
        <f>V4</f>
        <v>5</v>
      </c>
      <c r="Z3" s="11">
        <f>U4</f>
        <v>32.63348120006566</v>
      </c>
      <c r="AA3" s="11">
        <f>U8</f>
        <v>19.51972523283662</v>
      </c>
    </row>
    <row r="4" spans="1:27" ht="19" thickTop="1" thickBot="1">
      <c r="A4" s="9"/>
      <c r="B4" s="9"/>
      <c r="C4" s="3">
        <f t="shared" ref="C4:C66" si="0">C3+1</f>
        <v>194</v>
      </c>
      <c r="D4" s="49">
        <v>39613</v>
      </c>
      <c r="E4" s="4">
        <v>1</v>
      </c>
      <c r="F4" s="5">
        <v>5</v>
      </c>
      <c r="G4" s="5" t="s">
        <v>96</v>
      </c>
      <c r="H4" s="28">
        <v>0.23402777777777781</v>
      </c>
      <c r="I4" s="28">
        <v>0.79722222222222217</v>
      </c>
      <c r="J4" s="44">
        <f t="shared" ref="J4:J66" si="1">(I4-H4)*24</f>
        <v>13.516666666666664</v>
      </c>
      <c r="K4" s="5"/>
      <c r="L4" s="133">
        <v>104707</v>
      </c>
      <c r="M4" s="45">
        <f t="shared" ref="M4:M66" si="2">J4</f>
        <v>13.516666666666664</v>
      </c>
      <c r="N4" s="25">
        <f>L4-$M$3</f>
        <v>104693.48333333334</v>
      </c>
      <c r="O4" s="83">
        <f>N4*(1/$M$1)*(1/108)*(1/10^6)*(1/$K$1)*(1000)*(1/M4)</f>
        <v>2.1536843735090071E-8</v>
      </c>
      <c r="P4" s="83">
        <f>O4*(10^12)/1000</f>
        <v>21.53684373509007</v>
      </c>
      <c r="Q4" s="45">
        <f>AVERAGE(P4:P6)</f>
        <v>21.755654133377107</v>
      </c>
      <c r="R4" s="45">
        <f>STDEV(P4:P6)</f>
        <v>1.3901239367290263</v>
      </c>
      <c r="S4" s="45">
        <f>(R4/Q4)*100</f>
        <v>6.3897133508678312</v>
      </c>
      <c r="T4" s="84">
        <f>(Q4/10^12)*(1.5)</f>
        <v>3.2633481200065659E-11</v>
      </c>
      <c r="U4" s="84">
        <f>T4*(10^12)</f>
        <v>32.63348120006566</v>
      </c>
      <c r="V4" s="5">
        <v>5</v>
      </c>
      <c r="W4" s="5" t="s">
        <v>96</v>
      </c>
      <c r="Y4">
        <f>V12</f>
        <v>25</v>
      </c>
      <c r="Z4" s="11">
        <f>U12</f>
        <v>32.245459598521663</v>
      </c>
      <c r="AA4" s="11">
        <f>U16</f>
        <v>18.641226512167737</v>
      </c>
    </row>
    <row r="5" spans="1:27" ht="19" thickTop="1" thickBot="1">
      <c r="A5" s="9"/>
      <c r="B5" s="9"/>
      <c r="C5" s="3">
        <f t="shared" si="0"/>
        <v>195</v>
      </c>
      <c r="D5" s="49">
        <v>39613</v>
      </c>
      <c r="E5" s="4">
        <v>1</v>
      </c>
      <c r="F5" s="5">
        <v>5</v>
      </c>
      <c r="G5" s="5" t="s">
        <v>96</v>
      </c>
      <c r="H5" s="28">
        <v>0.23402777777777781</v>
      </c>
      <c r="I5" s="28">
        <v>0.79722222222222217</v>
      </c>
      <c r="J5" s="44">
        <f t="shared" si="1"/>
        <v>13.516666666666664</v>
      </c>
      <c r="K5" s="5"/>
      <c r="L5" s="133">
        <v>112997</v>
      </c>
      <c r="M5" s="45">
        <f t="shared" si="2"/>
        <v>13.516666666666664</v>
      </c>
      <c r="N5" s="25">
        <f>L5-$M$3</f>
        <v>112983.48333333334</v>
      </c>
      <c r="O5" s="83">
        <f t="shared" ref="O5:O6" si="3">N5*(1/$M$1)*(1/108)*(1/10^6)*(1/$K$1)*(1000)*(1/M5)</f>
        <v>2.3242207133836123E-8</v>
      </c>
      <c r="P5" s="83">
        <f>O5*(10^12)/1000</f>
        <v>23.242207133836125</v>
      </c>
      <c r="Q5" s="45"/>
      <c r="R5" s="45"/>
      <c r="S5" s="45"/>
      <c r="T5" s="84"/>
      <c r="U5" s="84"/>
      <c r="V5" s="5">
        <v>5</v>
      </c>
      <c r="W5" s="5" t="s">
        <v>96</v>
      </c>
      <c r="Y5">
        <f>V20</f>
        <v>45</v>
      </c>
      <c r="Z5" s="11">
        <f>U20</f>
        <v>25.869066765079918</v>
      </c>
      <c r="AA5" s="11">
        <f>U24</f>
        <v>16.618036038504599</v>
      </c>
    </row>
    <row r="6" spans="1:27" ht="19" thickTop="1" thickBot="1">
      <c r="C6" s="3">
        <f t="shared" si="0"/>
        <v>196</v>
      </c>
      <c r="D6" s="49">
        <v>39613</v>
      </c>
      <c r="E6" s="4">
        <v>1</v>
      </c>
      <c r="F6" s="5">
        <v>5</v>
      </c>
      <c r="G6" s="5" t="s">
        <v>96</v>
      </c>
      <c r="H6" s="28">
        <v>0.23402777777777781</v>
      </c>
      <c r="I6" s="28">
        <v>0.79722222222222217</v>
      </c>
      <c r="J6" s="44">
        <f t="shared" si="1"/>
        <v>13.516666666666664</v>
      </c>
      <c r="K6" s="5"/>
      <c r="L6" s="134">
        <v>99608</v>
      </c>
      <c r="M6" s="47">
        <f t="shared" si="2"/>
        <v>13.516666666666664</v>
      </c>
      <c r="N6" s="26">
        <f t="shared" ref="N6" si="4">L6-$M$3</f>
        <v>99594.483333333337</v>
      </c>
      <c r="O6" s="85">
        <f t="shared" si="3"/>
        <v>2.0487911531205132E-8</v>
      </c>
      <c r="P6" s="85">
        <f t="shared" ref="P6" si="5">O6*(10^12)/1000</f>
        <v>20.487911531205132</v>
      </c>
      <c r="Q6" s="47"/>
      <c r="R6" s="47"/>
      <c r="S6" s="47"/>
      <c r="T6" s="85"/>
      <c r="U6" s="135"/>
      <c r="V6" s="5">
        <v>5</v>
      </c>
      <c r="W6" s="5" t="s">
        <v>96</v>
      </c>
      <c r="Y6">
        <f>V28</f>
        <v>75</v>
      </c>
      <c r="Z6" s="11">
        <f>U28</f>
        <v>18.342942202374999</v>
      </c>
      <c r="AA6" s="11">
        <f>U32</f>
        <v>11.594413978302182</v>
      </c>
    </row>
    <row r="7" spans="1:27" ht="19" thickTop="1" thickBot="1">
      <c r="C7" s="3">
        <f t="shared" si="0"/>
        <v>197</v>
      </c>
      <c r="D7" s="49">
        <v>39613</v>
      </c>
      <c r="E7" s="4">
        <v>1</v>
      </c>
      <c r="F7" s="5" t="s">
        <v>98</v>
      </c>
      <c r="G7" s="5" t="s">
        <v>97</v>
      </c>
      <c r="H7" s="28">
        <v>0.23402777777777781</v>
      </c>
      <c r="I7" s="28">
        <v>0.79722222222222217</v>
      </c>
      <c r="J7" s="44">
        <f t="shared" si="1"/>
        <v>13.516666666666664</v>
      </c>
      <c r="K7" s="5"/>
      <c r="L7" s="133">
        <v>1085</v>
      </c>
      <c r="M7" s="45">
        <f t="shared" si="2"/>
        <v>13.516666666666664</v>
      </c>
      <c r="N7" s="25"/>
      <c r="O7" s="34"/>
      <c r="P7" s="34"/>
      <c r="Q7" s="45"/>
      <c r="R7" s="45"/>
      <c r="S7" s="45"/>
      <c r="T7" s="25"/>
      <c r="U7" s="25"/>
      <c r="V7" s="5" t="s">
        <v>98</v>
      </c>
      <c r="W7" s="5" t="s">
        <v>97</v>
      </c>
      <c r="Y7">
        <f>V36</f>
        <v>100</v>
      </c>
      <c r="Z7" s="11">
        <f>U36</f>
        <v>16.956948728424273</v>
      </c>
      <c r="AA7" s="11">
        <f>U40</f>
        <v>9.8586050086255614</v>
      </c>
    </row>
    <row r="8" spans="1:27" ht="19" thickTop="1" thickBot="1">
      <c r="C8" s="3">
        <f t="shared" si="0"/>
        <v>198</v>
      </c>
      <c r="D8" s="49">
        <v>39613</v>
      </c>
      <c r="E8" s="4">
        <v>1</v>
      </c>
      <c r="F8" s="5">
        <v>5</v>
      </c>
      <c r="G8" s="5" t="s">
        <v>97</v>
      </c>
      <c r="H8" s="28">
        <v>0.23402777777777781</v>
      </c>
      <c r="I8" s="28">
        <v>0.79722222222222217</v>
      </c>
      <c r="J8" s="44">
        <f t="shared" si="1"/>
        <v>13.516666666666664</v>
      </c>
      <c r="K8" s="5"/>
      <c r="L8" s="133">
        <v>64489</v>
      </c>
      <c r="M8" s="45">
        <f t="shared" si="2"/>
        <v>13.516666666666664</v>
      </c>
      <c r="N8" s="25">
        <f>L8-$L$7</f>
        <v>63404</v>
      </c>
      <c r="O8" s="83">
        <f>N8*(1/$M$1)*(1/108)*(1/10^6)*(1/$K$1)*(1000)*(1/M8)</f>
        <v>1.3043047157309387E-8</v>
      </c>
      <c r="P8" s="84">
        <f>O8*(10^12)/1000</f>
        <v>13.043047157309386</v>
      </c>
      <c r="Q8" s="45">
        <f t="shared" ref="Q8" si="6">AVERAGE(P8:P10)</f>
        <v>13.013150155224414</v>
      </c>
      <c r="R8" s="45">
        <f t="shared" ref="R8" si="7">STDEV(P8:P10)</f>
        <v>4.2690511260620241E-2</v>
      </c>
      <c r="S8" s="45">
        <f t="shared" ref="S8" si="8">(R8/Q8)*100</f>
        <v>0.32805670226959766</v>
      </c>
      <c r="T8" s="84">
        <f>(Q8/10^12)*(1.5)</f>
        <v>1.9519725232836622E-11</v>
      </c>
      <c r="U8" s="84">
        <f>T8*(10^12)</f>
        <v>19.51972523283662</v>
      </c>
      <c r="V8" s="5">
        <v>5</v>
      </c>
      <c r="W8" s="5" t="s">
        <v>97</v>
      </c>
      <c r="Y8">
        <f>V44</f>
        <v>125</v>
      </c>
      <c r="Z8" s="11">
        <f>U44</f>
        <v>9.1777967856882796</v>
      </c>
      <c r="AA8" s="11">
        <f>U48</f>
        <v>3.4865321548428825</v>
      </c>
    </row>
    <row r="9" spans="1:27" ht="19" thickTop="1" thickBot="1">
      <c r="C9" s="3">
        <f t="shared" si="0"/>
        <v>199</v>
      </c>
      <c r="D9" s="49">
        <v>39613</v>
      </c>
      <c r="E9" s="4">
        <v>1</v>
      </c>
      <c r="F9" s="5">
        <v>5</v>
      </c>
      <c r="G9" s="5" t="s">
        <v>97</v>
      </c>
      <c r="H9" s="28">
        <v>0.23402777777777781</v>
      </c>
      <c r="I9" s="28">
        <v>0.79722222222222217</v>
      </c>
      <c r="J9" s="44">
        <f t="shared" si="1"/>
        <v>13.516666666666664</v>
      </c>
      <c r="K9" s="5"/>
      <c r="L9" s="133">
        <v>64436</v>
      </c>
      <c r="M9" s="45">
        <f t="shared" si="2"/>
        <v>13.516666666666664</v>
      </c>
      <c r="N9" s="25">
        <f t="shared" ref="N9" si="9">L9-$L$7</f>
        <v>63351</v>
      </c>
      <c r="O9" s="83">
        <f t="shared" ref="O9:O10" si="10">N9*(1/$M$1)*(1/108)*(1/10^6)*(1/$K$1)*(1000)*(1/M9)</f>
        <v>1.3032144351503169E-8</v>
      </c>
      <c r="P9" s="84">
        <f t="shared" ref="P9:P10" si="11">O9*(10^12)/1000</f>
        <v>13.032144351503169</v>
      </c>
      <c r="Q9" s="45"/>
      <c r="R9" s="45"/>
      <c r="S9" s="45"/>
      <c r="T9" s="84"/>
      <c r="U9" s="84"/>
      <c r="V9" s="5">
        <v>5</v>
      </c>
      <c r="W9" s="5" t="s">
        <v>97</v>
      </c>
      <c r="Y9">
        <f>V52</f>
        <v>150</v>
      </c>
      <c r="Z9" s="11">
        <f>U52</f>
        <v>4.6562180758646035</v>
      </c>
      <c r="AA9" s="11">
        <f>U56</f>
        <v>2.909609157040312</v>
      </c>
    </row>
    <row r="10" spans="1:27" ht="19" thickTop="1" thickBot="1">
      <c r="C10" s="3">
        <f t="shared" si="0"/>
        <v>200</v>
      </c>
      <c r="D10" s="49">
        <v>39613</v>
      </c>
      <c r="E10" s="4">
        <v>1</v>
      </c>
      <c r="F10" s="5">
        <v>5</v>
      </c>
      <c r="G10" s="5" t="s">
        <v>97</v>
      </c>
      <c r="H10" s="28">
        <v>0.23402777777777781</v>
      </c>
      <c r="I10" s="28">
        <v>0.79722222222222217</v>
      </c>
      <c r="J10" s="44">
        <f t="shared" si="1"/>
        <v>13.516666666666664</v>
      </c>
      <c r="K10" s="5"/>
      <c r="L10" s="134">
        <v>64106</v>
      </c>
      <c r="M10" s="47">
        <f t="shared" si="2"/>
        <v>13.516666666666664</v>
      </c>
      <c r="N10" s="26">
        <f>L10-$L$7</f>
        <v>63021</v>
      </c>
      <c r="O10" s="85">
        <f t="shared" si="10"/>
        <v>1.2964258956860684E-8</v>
      </c>
      <c r="P10" s="85">
        <f t="shared" si="11"/>
        <v>12.964258956860684</v>
      </c>
      <c r="Q10" s="47"/>
      <c r="R10" s="47"/>
      <c r="S10" s="47"/>
      <c r="T10" s="85"/>
      <c r="U10" s="135"/>
      <c r="V10" s="5">
        <v>5</v>
      </c>
      <c r="W10" s="5" t="s">
        <v>97</v>
      </c>
      <c r="Y10">
        <f>V60</f>
        <v>175</v>
      </c>
      <c r="Z10" s="11">
        <f>U60</f>
        <v>1.8520369938372405</v>
      </c>
      <c r="AA10" s="11">
        <f>U64</f>
        <v>1.2895139282315609</v>
      </c>
    </row>
    <row r="11" spans="1:27" ht="19" thickTop="1" thickBot="1">
      <c r="C11" s="3">
        <f t="shared" si="0"/>
        <v>201</v>
      </c>
      <c r="D11" s="49">
        <v>39613</v>
      </c>
      <c r="E11" s="4">
        <v>1</v>
      </c>
      <c r="F11" s="5" t="s">
        <v>99</v>
      </c>
      <c r="G11" s="5" t="s">
        <v>96</v>
      </c>
      <c r="H11" s="28">
        <v>0.23402777777777781</v>
      </c>
      <c r="I11" s="28">
        <v>0.79722222222222217</v>
      </c>
      <c r="J11" s="44">
        <f t="shared" si="1"/>
        <v>13.516666666666664</v>
      </c>
      <c r="K11" s="5"/>
      <c r="L11" s="133">
        <v>902</v>
      </c>
      <c r="M11" s="45">
        <f t="shared" si="2"/>
        <v>13.516666666666664</v>
      </c>
      <c r="N11" s="25"/>
      <c r="O11" s="34"/>
      <c r="P11" s="34"/>
      <c r="Q11" s="45"/>
      <c r="R11" s="45"/>
      <c r="S11" s="45"/>
      <c r="T11" s="25"/>
      <c r="U11" s="25"/>
      <c r="V11" s="5" t="s">
        <v>99</v>
      </c>
      <c r="W11" s="5" t="s">
        <v>96</v>
      </c>
    </row>
    <row r="12" spans="1:27" ht="19" thickTop="1" thickBot="1">
      <c r="C12" s="3">
        <f t="shared" si="0"/>
        <v>202</v>
      </c>
      <c r="D12" s="49">
        <v>39613</v>
      </c>
      <c r="E12" s="4">
        <v>1</v>
      </c>
      <c r="F12" s="5">
        <v>25</v>
      </c>
      <c r="G12" s="5" t="s">
        <v>96</v>
      </c>
      <c r="H12" s="28">
        <v>0.23402777777777781</v>
      </c>
      <c r="I12" s="28">
        <v>0.79722222222222217</v>
      </c>
      <c r="J12" s="44">
        <f t="shared" si="1"/>
        <v>13.516666666666664</v>
      </c>
      <c r="K12" s="5"/>
      <c r="L12" s="133">
        <v>107518</v>
      </c>
      <c r="M12" s="45">
        <f t="shared" si="2"/>
        <v>13.516666666666664</v>
      </c>
      <c r="N12" s="25">
        <f>L12-$L$11</f>
        <v>106616</v>
      </c>
      <c r="O12" s="83">
        <f>N12*(1/$M$1)*(1/108)*(1/10^6)*(1/$K$1)*(1000)*(1/M12)</f>
        <v>2.1932331015767102E-8</v>
      </c>
      <c r="P12" s="84">
        <f>O12*(10^12)/1000</f>
        <v>21.932331015767101</v>
      </c>
      <c r="Q12" s="45">
        <f t="shared" ref="Q12" si="12">AVERAGE(P12:P14)</f>
        <v>21.496973065681107</v>
      </c>
      <c r="R12" s="45">
        <f t="shared" ref="R12" si="13">STDEV(P12:P14)</f>
        <v>1.0225456381271771</v>
      </c>
      <c r="S12" s="45">
        <f t="shared" ref="S12" si="14">(R12/Q12)*100</f>
        <v>4.7566959078514293</v>
      </c>
      <c r="T12" s="84">
        <f>(Q12/10^12)*(1.5)</f>
        <v>3.2245459598521661E-11</v>
      </c>
      <c r="U12" s="84">
        <f>T12*(10^12)</f>
        <v>32.245459598521663</v>
      </c>
      <c r="V12" s="5">
        <v>25</v>
      </c>
      <c r="W12" s="5" t="s">
        <v>96</v>
      </c>
    </row>
    <row r="13" spans="1:27" ht="19" thickTop="1" thickBot="1">
      <c r="C13" s="3">
        <f t="shared" si="0"/>
        <v>203</v>
      </c>
      <c r="D13" s="49">
        <v>39613</v>
      </c>
      <c r="E13" s="4">
        <v>1</v>
      </c>
      <c r="F13" s="5">
        <v>25</v>
      </c>
      <c r="G13" s="5" t="s">
        <v>96</v>
      </c>
      <c r="H13" s="28">
        <v>0.23402777777777781</v>
      </c>
      <c r="I13" s="28">
        <v>0.79722222222222217</v>
      </c>
      <c r="J13" s="44">
        <f t="shared" si="1"/>
        <v>13.516666666666664</v>
      </c>
      <c r="K13" s="5"/>
      <c r="L13" s="133">
        <v>99723</v>
      </c>
      <c r="M13" s="45">
        <f t="shared" si="2"/>
        <v>13.516666666666664</v>
      </c>
      <c r="N13" s="25">
        <f>L13-$L$11</f>
        <v>98821</v>
      </c>
      <c r="O13" s="83">
        <f t="shared" ref="O13:O14" si="15">N13*(1/$M$1)*(1/108)*(1/10^6)*(1/$K$1)*(1000)*(1/M13)</f>
        <v>2.0328795708984779E-8</v>
      </c>
      <c r="P13" s="84">
        <f t="shared" ref="P13:P14" si="16">O13*(10^12)/1000</f>
        <v>20.328795708984778</v>
      </c>
      <c r="Q13" s="45"/>
      <c r="R13" s="45"/>
      <c r="S13" s="45"/>
      <c r="T13" s="84"/>
      <c r="U13" s="84"/>
      <c r="V13" s="5">
        <v>25</v>
      </c>
      <c r="W13" s="5" t="s">
        <v>96</v>
      </c>
    </row>
    <row r="14" spans="1:27" ht="19" thickTop="1" thickBot="1">
      <c r="C14" s="3">
        <f t="shared" si="0"/>
        <v>204</v>
      </c>
      <c r="D14" s="49">
        <v>39613</v>
      </c>
      <c r="E14" s="4">
        <v>1</v>
      </c>
      <c r="F14" s="5">
        <v>25</v>
      </c>
      <c r="G14" s="5" t="s">
        <v>96</v>
      </c>
      <c r="H14" s="28">
        <v>0.23402777777777781</v>
      </c>
      <c r="I14" s="28">
        <v>0.79722222222222217</v>
      </c>
      <c r="J14" s="44">
        <f t="shared" si="1"/>
        <v>13.516666666666664</v>
      </c>
      <c r="K14" s="5"/>
      <c r="L14" s="134">
        <v>108964</v>
      </c>
      <c r="M14" s="47">
        <f t="shared" si="2"/>
        <v>13.516666666666664</v>
      </c>
      <c r="N14" s="26">
        <f>L14-$L$11</f>
        <v>108062</v>
      </c>
      <c r="O14" s="85">
        <f t="shared" si="15"/>
        <v>2.2229792472291448E-8</v>
      </c>
      <c r="P14" s="85">
        <f t="shared" si="16"/>
        <v>22.229792472291447</v>
      </c>
      <c r="Q14" s="47"/>
      <c r="R14" s="47"/>
      <c r="S14" s="47"/>
      <c r="T14" s="85"/>
      <c r="U14" s="135"/>
      <c r="V14" s="5">
        <v>25</v>
      </c>
      <c r="W14" s="5" t="s">
        <v>96</v>
      </c>
    </row>
    <row r="15" spans="1:27" ht="19" thickTop="1" thickBot="1">
      <c r="C15" s="3">
        <f t="shared" si="0"/>
        <v>205</v>
      </c>
      <c r="D15" s="49">
        <v>39613</v>
      </c>
      <c r="E15" s="4">
        <v>1</v>
      </c>
      <c r="F15" s="5" t="s">
        <v>99</v>
      </c>
      <c r="G15" s="5" t="s">
        <v>97</v>
      </c>
      <c r="H15" s="28">
        <v>0.23402777777777781</v>
      </c>
      <c r="I15" s="28">
        <v>0.79722222222222217</v>
      </c>
      <c r="J15" s="44">
        <f t="shared" si="1"/>
        <v>13.516666666666664</v>
      </c>
      <c r="K15" s="5"/>
      <c r="L15" s="133">
        <v>921</v>
      </c>
      <c r="M15" s="45">
        <f t="shared" si="2"/>
        <v>13.516666666666664</v>
      </c>
      <c r="N15" s="25"/>
      <c r="O15" s="34"/>
      <c r="P15" s="34"/>
      <c r="Q15" s="45"/>
      <c r="R15" s="45"/>
      <c r="S15" s="45"/>
      <c r="T15" s="25"/>
      <c r="U15" s="25"/>
      <c r="V15" s="5" t="s">
        <v>99</v>
      </c>
      <c r="W15" s="5" t="s">
        <v>97</v>
      </c>
    </row>
    <row r="16" spans="1:27" ht="19" thickTop="1" thickBot="1">
      <c r="C16" s="3">
        <f t="shared" si="0"/>
        <v>206</v>
      </c>
      <c r="D16" s="49">
        <v>39613</v>
      </c>
      <c r="E16" s="4">
        <v>1</v>
      </c>
      <c r="F16" s="5">
        <v>25</v>
      </c>
      <c r="G16" s="5" t="s">
        <v>97</v>
      </c>
      <c r="H16" s="28">
        <v>0.23402777777777781</v>
      </c>
      <c r="I16" s="28">
        <v>0.79722222222222217</v>
      </c>
      <c r="J16" s="44">
        <f t="shared" si="1"/>
        <v>13.516666666666664</v>
      </c>
      <c r="K16" s="5"/>
      <c r="L16" s="133">
        <v>60666</v>
      </c>
      <c r="M16" s="45">
        <f t="shared" si="2"/>
        <v>13.516666666666664</v>
      </c>
      <c r="N16" s="25">
        <f>L16-$L$15</f>
        <v>59745</v>
      </c>
      <c r="O16" s="83">
        <f>N16*(1/$M$1)*(1/108)*(1/10^6)*(1/$K$1)*(1000)*(1/M16)</f>
        <v>1.2290342130046199E-8</v>
      </c>
      <c r="P16" s="83">
        <f t="shared" ref="P16:P66" si="17">O16*(10^12)/1000</f>
        <v>12.290342130046199</v>
      </c>
      <c r="Q16" s="45">
        <f t="shared" ref="Q16" si="18">AVERAGE(P16:P18)</f>
        <v>12.427484341445156</v>
      </c>
      <c r="R16" s="45">
        <f t="shared" ref="R16" si="19">STDEV(P16:P18)</f>
        <v>0.43000551109320928</v>
      </c>
      <c r="S16" s="45">
        <f t="shared" ref="S16" si="20">(R16/Q16)*100</f>
        <v>3.4601171023741171</v>
      </c>
      <c r="T16" s="84">
        <f>(Q16/10^12)*(1.5)</f>
        <v>1.8641226512167736E-11</v>
      </c>
      <c r="U16" s="84">
        <f>T16*(10^12)</f>
        <v>18.641226512167737</v>
      </c>
      <c r="V16" s="5">
        <v>25</v>
      </c>
      <c r="W16" s="5" t="s">
        <v>97</v>
      </c>
    </row>
    <row r="17" spans="3:23" ht="19" thickTop="1" thickBot="1">
      <c r="C17" s="3">
        <f t="shared" si="0"/>
        <v>207</v>
      </c>
      <c r="D17" s="49">
        <v>39613</v>
      </c>
      <c r="E17" s="4">
        <v>1</v>
      </c>
      <c r="F17" s="5">
        <v>25</v>
      </c>
      <c r="G17" s="5" t="s">
        <v>97</v>
      </c>
      <c r="H17" s="28">
        <v>0.23402777777777781</v>
      </c>
      <c r="I17" s="28">
        <v>0.79722222222222217</v>
      </c>
      <c r="J17" s="44">
        <f t="shared" si="1"/>
        <v>13.516666666666664</v>
      </c>
      <c r="K17" s="5"/>
      <c r="L17" s="133">
        <v>63675</v>
      </c>
      <c r="M17" s="45">
        <f t="shared" si="2"/>
        <v>13.516666666666664</v>
      </c>
      <c r="N17" s="25">
        <f t="shared" ref="N17:N18" si="21">L17-$L$15</f>
        <v>62754</v>
      </c>
      <c r="O17" s="83">
        <f t="shared" ref="O17:O18" si="22">N17*(1/$M$1)*(1/108)*(1/10^6)*(1/$K$1)*(1000)*(1/M17)</f>
        <v>1.2909333501195399E-8</v>
      </c>
      <c r="P17" s="83">
        <f t="shared" si="17"/>
        <v>12.909333501195398</v>
      </c>
      <c r="Q17" s="45"/>
      <c r="R17" s="45"/>
      <c r="S17" s="45"/>
      <c r="T17" s="84"/>
      <c r="U17" s="84"/>
      <c r="V17" s="5">
        <v>25</v>
      </c>
      <c r="W17" s="5" t="s">
        <v>97</v>
      </c>
    </row>
    <row r="18" spans="3:23" ht="19" thickTop="1" thickBot="1">
      <c r="C18" s="3">
        <f t="shared" si="0"/>
        <v>208</v>
      </c>
      <c r="D18" s="49">
        <v>39613</v>
      </c>
      <c r="E18" s="4">
        <v>1</v>
      </c>
      <c r="F18" s="5">
        <v>25</v>
      </c>
      <c r="G18" s="5" t="s">
        <v>97</v>
      </c>
      <c r="H18" s="28">
        <v>0.23402777777777781</v>
      </c>
      <c r="I18" s="28">
        <v>0.79722222222222217</v>
      </c>
      <c r="J18" s="44">
        <f t="shared" si="1"/>
        <v>13.516666666666664</v>
      </c>
      <c r="K18" s="5"/>
      <c r="L18" s="134">
        <v>59657</v>
      </c>
      <c r="M18" s="47">
        <f t="shared" si="2"/>
        <v>13.516666666666664</v>
      </c>
      <c r="N18" s="26">
        <f t="shared" si="21"/>
        <v>58736</v>
      </c>
      <c r="O18" s="85">
        <f t="shared" si="22"/>
        <v>1.2082777393093876E-8</v>
      </c>
      <c r="P18" s="85">
        <f t="shared" si="17"/>
        <v>12.082777393093874</v>
      </c>
      <c r="Q18" s="47"/>
      <c r="R18" s="47"/>
      <c r="S18" s="47"/>
      <c r="T18" s="85"/>
      <c r="U18" s="135"/>
      <c r="V18" s="5">
        <v>25</v>
      </c>
      <c r="W18" s="5" t="s">
        <v>97</v>
      </c>
    </row>
    <row r="19" spans="3:23" ht="19" thickTop="1" thickBot="1">
      <c r="C19" s="3">
        <f t="shared" si="0"/>
        <v>209</v>
      </c>
      <c r="D19" s="49">
        <v>39613</v>
      </c>
      <c r="E19" s="4">
        <v>1</v>
      </c>
      <c r="F19" s="5" t="s">
        <v>100</v>
      </c>
      <c r="G19" s="5" t="s">
        <v>96</v>
      </c>
      <c r="H19" s="28">
        <v>0.23402777777777781</v>
      </c>
      <c r="I19" s="28">
        <v>0.79722222222222217</v>
      </c>
      <c r="J19" s="44">
        <f t="shared" si="1"/>
        <v>13.516666666666664</v>
      </c>
      <c r="K19" s="5"/>
      <c r="L19" s="133">
        <v>915</v>
      </c>
      <c r="M19" s="45">
        <f t="shared" si="2"/>
        <v>13.516666666666664</v>
      </c>
      <c r="N19" s="25"/>
      <c r="O19" s="34"/>
      <c r="P19" s="34"/>
      <c r="Q19" s="45"/>
      <c r="R19" s="45"/>
      <c r="S19" s="45"/>
      <c r="T19" s="25"/>
      <c r="U19" s="25"/>
      <c r="V19" s="5" t="s">
        <v>100</v>
      </c>
      <c r="W19" s="5" t="s">
        <v>96</v>
      </c>
    </row>
    <row r="20" spans="3:23" ht="19" thickTop="1" thickBot="1">
      <c r="C20" s="3">
        <f t="shared" si="0"/>
        <v>210</v>
      </c>
      <c r="D20" s="49">
        <v>39613</v>
      </c>
      <c r="E20" s="4">
        <v>1</v>
      </c>
      <c r="F20" s="5">
        <v>45</v>
      </c>
      <c r="G20" s="5" t="s">
        <v>96</v>
      </c>
      <c r="H20" s="28">
        <v>0.23402777777777781</v>
      </c>
      <c r="I20" s="28">
        <v>0.79722222222222217</v>
      </c>
      <c r="J20" s="44">
        <f t="shared" si="1"/>
        <v>13.516666666666664</v>
      </c>
      <c r="K20" s="5"/>
      <c r="L20" s="133">
        <v>85395</v>
      </c>
      <c r="M20" s="45">
        <f t="shared" si="2"/>
        <v>13.516666666666664</v>
      </c>
      <c r="N20" s="25">
        <f>L20-$L$19</f>
        <v>84480</v>
      </c>
      <c r="O20" s="83">
        <f>N20*(1/$M$1)*(1/108)*(1/10^6)*(1/$K$1)*(1000)*(1/M20)</f>
        <v>1.7378661028476067E-8</v>
      </c>
      <c r="P20" s="83">
        <f t="shared" ref="P20:P21" si="23">O20*(10^12)/1000</f>
        <v>17.378661028476067</v>
      </c>
      <c r="Q20" s="45">
        <f t="shared" ref="Q20" si="24">AVERAGE(P20:P22)</f>
        <v>17.246044510053277</v>
      </c>
      <c r="R20" s="45">
        <f t="shared" ref="R20" si="25">STDEV(P20:P22)</f>
        <v>0.63987411939451488</v>
      </c>
      <c r="S20" s="45">
        <f t="shared" ref="S20" si="26">(R20/Q20)*100</f>
        <v>3.710265962850273</v>
      </c>
      <c r="T20" s="84">
        <f>(Q20/10^12)*(1.5)</f>
        <v>2.5869066765079919E-11</v>
      </c>
      <c r="U20" s="84">
        <f>T20*(10^12)</f>
        <v>25.869066765079918</v>
      </c>
      <c r="V20" s="5">
        <v>45</v>
      </c>
      <c r="W20" s="5" t="s">
        <v>96</v>
      </c>
    </row>
    <row r="21" spans="3:23" ht="19" thickTop="1" thickBot="1">
      <c r="C21" s="3">
        <f t="shared" si="0"/>
        <v>211</v>
      </c>
      <c r="D21" s="49">
        <v>39613</v>
      </c>
      <c r="E21" s="4">
        <v>1</v>
      </c>
      <c r="F21" s="5">
        <v>45</v>
      </c>
      <c r="G21" s="5" t="s">
        <v>96</v>
      </c>
      <c r="H21" s="28">
        <v>0.23402777777777781</v>
      </c>
      <c r="I21" s="28">
        <v>0.79722222222222217</v>
      </c>
      <c r="J21" s="44">
        <f t="shared" si="1"/>
        <v>13.516666666666664</v>
      </c>
      <c r="K21" s="5"/>
      <c r="L21" s="133">
        <v>87488</v>
      </c>
      <c r="M21" s="45">
        <f t="shared" si="2"/>
        <v>13.516666666666664</v>
      </c>
      <c r="N21" s="25">
        <f t="shared" ref="N21:N22" si="27">L21-$L$19</f>
        <v>86573</v>
      </c>
      <c r="O21" s="83">
        <f t="shared" ref="O21:O22" si="28">N21*(1/$M$1)*(1/108)*(1/10^6)*(1/$K$1)*(1000)*(1/M21)</f>
        <v>1.7809219001163103E-8</v>
      </c>
      <c r="P21" s="83">
        <f t="shared" si="23"/>
        <v>17.809219001163104</v>
      </c>
      <c r="Q21" s="45"/>
      <c r="R21" s="45"/>
      <c r="S21" s="45"/>
      <c r="T21" s="84"/>
      <c r="U21" s="84"/>
      <c r="V21" s="5">
        <v>45</v>
      </c>
      <c r="W21" s="5" t="s">
        <v>96</v>
      </c>
    </row>
    <row r="22" spans="3:23" ht="19" thickTop="1" thickBot="1">
      <c r="C22" s="3">
        <f t="shared" si="0"/>
        <v>212</v>
      </c>
      <c r="D22" s="49">
        <v>39613</v>
      </c>
      <c r="E22" s="4">
        <v>1</v>
      </c>
      <c r="F22" s="5">
        <v>45</v>
      </c>
      <c r="G22" s="5" t="s">
        <v>96</v>
      </c>
      <c r="H22" s="28">
        <v>0.23402777777777781</v>
      </c>
      <c r="I22" s="28">
        <v>0.79722222222222217</v>
      </c>
      <c r="J22" s="44">
        <f t="shared" si="1"/>
        <v>13.516666666666664</v>
      </c>
      <c r="K22" s="5"/>
      <c r="L22" s="134">
        <v>81368</v>
      </c>
      <c r="M22" s="47">
        <f t="shared" si="2"/>
        <v>13.516666666666664</v>
      </c>
      <c r="N22" s="26">
        <f t="shared" si="27"/>
        <v>80453</v>
      </c>
      <c r="O22" s="85">
        <f t="shared" si="28"/>
        <v>1.6550253500520663E-8</v>
      </c>
      <c r="P22" s="85">
        <f t="shared" si="17"/>
        <v>16.550253500520661</v>
      </c>
      <c r="Q22" s="47"/>
      <c r="R22" s="47"/>
      <c r="S22" s="47"/>
      <c r="T22" s="85"/>
      <c r="U22" s="135"/>
      <c r="V22" s="5">
        <v>45</v>
      </c>
      <c r="W22" s="5" t="s">
        <v>96</v>
      </c>
    </row>
    <row r="23" spans="3:23" ht="19" thickTop="1" thickBot="1">
      <c r="C23" s="3">
        <f t="shared" si="0"/>
        <v>213</v>
      </c>
      <c r="D23" s="49">
        <v>39613</v>
      </c>
      <c r="E23" s="4">
        <v>1</v>
      </c>
      <c r="F23" s="5" t="s">
        <v>100</v>
      </c>
      <c r="G23" s="5" t="s">
        <v>97</v>
      </c>
      <c r="H23" s="28">
        <v>0.23402777777777781</v>
      </c>
      <c r="I23" s="28">
        <v>0.79722222222222217</v>
      </c>
      <c r="J23" s="44">
        <f t="shared" si="1"/>
        <v>13.516666666666664</v>
      </c>
      <c r="K23" s="5"/>
      <c r="L23" s="133">
        <v>848</v>
      </c>
      <c r="M23" s="45">
        <f t="shared" si="2"/>
        <v>13.516666666666664</v>
      </c>
      <c r="N23" s="25"/>
      <c r="O23" s="34"/>
      <c r="P23" s="34"/>
      <c r="Q23" s="45"/>
      <c r="R23" s="45"/>
      <c r="S23" s="45"/>
      <c r="T23" s="25"/>
      <c r="U23" s="25"/>
      <c r="V23" s="5" t="s">
        <v>100</v>
      </c>
      <c r="W23" s="5" t="s">
        <v>97</v>
      </c>
    </row>
    <row r="24" spans="3:23" ht="19" thickTop="1" thickBot="1">
      <c r="C24" s="3">
        <f t="shared" si="0"/>
        <v>214</v>
      </c>
      <c r="D24" s="49">
        <v>39613</v>
      </c>
      <c r="E24" s="4">
        <v>1</v>
      </c>
      <c r="F24" s="5">
        <v>45</v>
      </c>
      <c r="G24" s="5" t="s">
        <v>97</v>
      </c>
      <c r="H24" s="28">
        <v>0.23402777777777781</v>
      </c>
      <c r="I24" s="28">
        <v>0.79722222222222217</v>
      </c>
      <c r="J24" s="44">
        <f t="shared" si="1"/>
        <v>13.516666666666664</v>
      </c>
      <c r="K24" s="5"/>
      <c r="L24" s="133">
        <v>55465</v>
      </c>
      <c r="M24" s="45">
        <f t="shared" si="2"/>
        <v>13.516666666666664</v>
      </c>
      <c r="N24" s="25">
        <f>L24-$L$23</f>
        <v>54617</v>
      </c>
      <c r="O24" s="83">
        <f>N24*(1/$M$1)*(1/108)*(1/10^6)*(1/$K$1)*(1000)*(1/M24)</f>
        <v>1.1235444239965407E-8</v>
      </c>
      <c r="P24" s="83">
        <f t="shared" ref="P24:P25" si="29">O24*(10^12)/1000</f>
        <v>11.235444239965407</v>
      </c>
      <c r="Q24" s="45">
        <f t="shared" ref="Q24" si="30">AVERAGE(P24:P26)</f>
        <v>11.0786906923364</v>
      </c>
      <c r="R24" s="45">
        <f t="shared" ref="R24" si="31">STDEV(P24:P26)</f>
        <v>0.50866427054325514</v>
      </c>
      <c r="S24" s="45">
        <f t="shared" ref="S24" si="32">(R24/Q24)*100</f>
        <v>4.5913753228539882</v>
      </c>
      <c r="T24" s="84">
        <f>(Q24/10^12)*(1.5)</f>
        <v>1.6618036038504599E-11</v>
      </c>
      <c r="U24" s="84">
        <f>T24*(10^12)</f>
        <v>16.618036038504599</v>
      </c>
      <c r="V24" s="5">
        <v>45</v>
      </c>
      <c r="W24" s="5" t="s">
        <v>97</v>
      </c>
    </row>
    <row r="25" spans="3:23" ht="19" thickTop="1" thickBot="1">
      <c r="C25" s="3">
        <f t="shared" si="0"/>
        <v>215</v>
      </c>
      <c r="D25" s="49">
        <v>39613</v>
      </c>
      <c r="E25" s="4">
        <v>1</v>
      </c>
      <c r="F25" s="5">
        <v>45</v>
      </c>
      <c r="G25" s="5" t="s">
        <v>97</v>
      </c>
      <c r="H25" s="28">
        <v>0.23402777777777781</v>
      </c>
      <c r="I25" s="28">
        <v>0.79722222222222217</v>
      </c>
      <c r="J25" s="44">
        <f t="shared" si="1"/>
        <v>13.516666666666664</v>
      </c>
      <c r="K25" s="5"/>
      <c r="L25" s="133">
        <v>51939</v>
      </c>
      <c r="M25" s="45">
        <f t="shared" si="2"/>
        <v>13.516666666666664</v>
      </c>
      <c r="N25" s="25">
        <f t="shared" ref="N25:N26" si="33">L25-$L$23</f>
        <v>51091</v>
      </c>
      <c r="O25" s="83">
        <f t="shared" ref="O25:O26" si="34">N25*(1/$M$1)*(1/108)*(1/10^6)*(1/$K$1)*(1000)*(1/M25)</f>
        <v>1.0510099083876314E-8</v>
      </c>
      <c r="P25" s="83">
        <f t="shared" si="29"/>
        <v>10.510099083876314</v>
      </c>
      <c r="Q25" s="45"/>
      <c r="R25" s="45"/>
      <c r="S25" s="45"/>
      <c r="T25" s="84"/>
      <c r="U25" s="84"/>
      <c r="V25" s="5">
        <v>45</v>
      </c>
      <c r="W25" s="5" t="s">
        <v>97</v>
      </c>
    </row>
    <row r="26" spans="3:23" ht="19" thickTop="1" thickBot="1">
      <c r="C26" s="3">
        <f t="shared" si="0"/>
        <v>216</v>
      </c>
      <c r="D26" s="49">
        <v>39613</v>
      </c>
      <c r="E26" s="4">
        <v>1</v>
      </c>
      <c r="F26" s="5">
        <v>45</v>
      </c>
      <c r="G26" s="5" t="s">
        <v>97</v>
      </c>
      <c r="H26" s="28">
        <v>0.23402777777777781</v>
      </c>
      <c r="I26" s="28">
        <v>0.79722222222222217</v>
      </c>
      <c r="J26" s="44">
        <f t="shared" si="1"/>
        <v>13.516666666666664</v>
      </c>
      <c r="K26" s="5"/>
      <c r="L26" s="134">
        <v>56705</v>
      </c>
      <c r="M26" s="47">
        <f t="shared" si="2"/>
        <v>13.516666666666664</v>
      </c>
      <c r="N26" s="26">
        <f t="shared" si="33"/>
        <v>55857</v>
      </c>
      <c r="O26" s="85">
        <f t="shared" si="34"/>
        <v>1.1490528753167471E-8</v>
      </c>
      <c r="P26" s="85">
        <f t="shared" si="17"/>
        <v>11.490528753167471</v>
      </c>
      <c r="Q26" s="47"/>
      <c r="R26" s="47"/>
      <c r="S26" s="47"/>
      <c r="T26" s="85"/>
      <c r="U26" s="135"/>
      <c r="V26" s="5">
        <v>45</v>
      </c>
      <c r="W26" s="5" t="s">
        <v>97</v>
      </c>
    </row>
    <row r="27" spans="3:23" ht="19" thickTop="1" thickBot="1">
      <c r="C27" s="3">
        <f>C26+1</f>
        <v>217</v>
      </c>
      <c r="D27" s="49">
        <v>39613</v>
      </c>
      <c r="E27" s="4">
        <v>1</v>
      </c>
      <c r="F27" s="5" t="s">
        <v>101</v>
      </c>
      <c r="G27" s="5" t="s">
        <v>96</v>
      </c>
      <c r="H27" s="28">
        <v>0.23402777777777781</v>
      </c>
      <c r="I27" s="28">
        <v>0.79722222222222217</v>
      </c>
      <c r="J27" s="44">
        <f t="shared" si="1"/>
        <v>13.516666666666664</v>
      </c>
      <c r="K27" s="5"/>
      <c r="L27" s="133">
        <v>379</v>
      </c>
      <c r="M27" s="45">
        <f t="shared" si="2"/>
        <v>13.516666666666664</v>
      </c>
      <c r="N27" s="25"/>
      <c r="O27" s="34"/>
      <c r="P27" s="34"/>
      <c r="Q27" s="45"/>
      <c r="R27" s="45"/>
      <c r="S27" s="45"/>
      <c r="T27" s="25"/>
      <c r="U27" s="25"/>
      <c r="V27" s="5" t="s">
        <v>101</v>
      </c>
      <c r="W27" s="5" t="s">
        <v>96</v>
      </c>
    </row>
    <row r="28" spans="3:23" ht="19" thickTop="1" thickBot="1">
      <c r="C28" s="3">
        <f t="shared" si="0"/>
        <v>218</v>
      </c>
      <c r="D28" s="49">
        <v>39613</v>
      </c>
      <c r="E28" s="4">
        <v>1</v>
      </c>
      <c r="F28" s="5">
        <v>75</v>
      </c>
      <c r="G28" s="5" t="s">
        <v>96</v>
      </c>
      <c r="H28" s="28">
        <v>0.23402777777777781</v>
      </c>
      <c r="I28" s="28">
        <v>0.79722222222222217</v>
      </c>
      <c r="J28" s="44">
        <f t="shared" si="1"/>
        <v>13.516666666666664</v>
      </c>
      <c r="K28" s="5"/>
      <c r="L28" s="133">
        <v>58298</v>
      </c>
      <c r="M28" s="45">
        <f t="shared" si="2"/>
        <v>13.516666666666664</v>
      </c>
      <c r="N28" s="25">
        <f>L28-$L$27</f>
        <v>57919</v>
      </c>
      <c r="O28" s="83">
        <f>N28*(1/$M$1)*(1/108)*(1/10^6)*(1/$K$1)*(1000)*(1/M28)</f>
        <v>1.191470961302445E-8</v>
      </c>
      <c r="P28" s="83">
        <f t="shared" ref="P28:P29" si="35">O28*(10^12)/1000</f>
        <v>11.914709613024449</v>
      </c>
      <c r="Q28" s="45">
        <f t="shared" ref="Q28" si="36">AVERAGE(P28:P30)</f>
        <v>12.228628134916667</v>
      </c>
      <c r="R28" s="45">
        <f t="shared" ref="R28" si="37">STDEV(P28:P30)</f>
        <v>0.27971769482570547</v>
      </c>
      <c r="S28" s="45">
        <f t="shared" ref="S28" si="38">(R28/Q28)*100</f>
        <v>2.2874004486817414</v>
      </c>
      <c r="T28" s="84">
        <f>(Q28/10^12)*(1.5)</f>
        <v>1.8342942202375001E-11</v>
      </c>
      <c r="U28" s="84">
        <f>T28*(10^12)</f>
        <v>18.342942202374999</v>
      </c>
      <c r="V28" s="5">
        <v>75</v>
      </c>
      <c r="W28" s="5" t="s">
        <v>96</v>
      </c>
    </row>
    <row r="29" spans="3:23" ht="19" thickTop="1" thickBot="1">
      <c r="C29" s="3">
        <f t="shared" si="0"/>
        <v>219</v>
      </c>
      <c r="D29" s="49">
        <v>39613</v>
      </c>
      <c r="E29" s="4">
        <v>1</v>
      </c>
      <c r="F29" s="5">
        <v>75</v>
      </c>
      <c r="G29" s="5" t="s">
        <v>96</v>
      </c>
      <c r="H29" s="28">
        <v>0.23402777777777781</v>
      </c>
      <c r="I29" s="28">
        <v>0.79722222222222217</v>
      </c>
      <c r="J29" s="44">
        <f t="shared" si="1"/>
        <v>13.516666666666664</v>
      </c>
      <c r="K29" s="5"/>
      <c r="L29" s="133">
        <v>60907</v>
      </c>
      <c r="M29" s="45">
        <f t="shared" si="2"/>
        <v>13.516666666666664</v>
      </c>
      <c r="N29" s="25">
        <f t="shared" ref="N29:N30" si="39">L29-$L$27</f>
        <v>60528</v>
      </c>
      <c r="O29" s="83">
        <f t="shared" ref="O29:O30" si="40">N29*(1/$M$1)*(1/108)*(1/10^6)*(1/$K$1)*(1000)*(1/M29)</f>
        <v>1.2451415657334277E-8</v>
      </c>
      <c r="P29" s="83">
        <f t="shared" si="35"/>
        <v>12.451415657334277</v>
      </c>
      <c r="Q29" s="45"/>
      <c r="R29" s="45"/>
      <c r="S29" s="45"/>
      <c r="T29" s="25"/>
      <c r="U29" s="25"/>
      <c r="V29" s="5">
        <v>75</v>
      </c>
      <c r="W29" s="5" t="s">
        <v>96</v>
      </c>
    </row>
    <row r="30" spans="3:23" ht="19" thickTop="1" thickBot="1">
      <c r="C30" s="3">
        <f t="shared" si="0"/>
        <v>220</v>
      </c>
      <c r="D30" s="49">
        <v>39613</v>
      </c>
      <c r="E30" s="4">
        <v>1</v>
      </c>
      <c r="F30" s="5">
        <v>75</v>
      </c>
      <c r="G30" s="5" t="s">
        <v>96</v>
      </c>
      <c r="H30" s="28">
        <v>0.23402777777777781</v>
      </c>
      <c r="I30" s="28">
        <v>0.79722222222222217</v>
      </c>
      <c r="J30" s="44">
        <f t="shared" si="1"/>
        <v>13.516666666666664</v>
      </c>
      <c r="K30" s="5"/>
      <c r="L30" s="134">
        <v>60267</v>
      </c>
      <c r="M30" s="47">
        <f t="shared" si="2"/>
        <v>13.516666666666664</v>
      </c>
      <c r="N30" s="26">
        <f t="shared" si="39"/>
        <v>59888</v>
      </c>
      <c r="O30" s="85">
        <f t="shared" si="40"/>
        <v>1.2319759134391276E-8</v>
      </c>
      <c r="P30" s="85">
        <f t="shared" si="17"/>
        <v>12.319759134391276</v>
      </c>
      <c r="Q30" s="47"/>
      <c r="R30" s="47"/>
      <c r="S30" s="47"/>
      <c r="T30" s="26"/>
      <c r="U30" s="136"/>
      <c r="V30" s="5">
        <v>75</v>
      </c>
      <c r="W30" s="5" t="s">
        <v>96</v>
      </c>
    </row>
    <row r="31" spans="3:23" ht="19" thickTop="1" thickBot="1">
      <c r="C31" s="3">
        <f t="shared" si="0"/>
        <v>221</v>
      </c>
      <c r="D31" s="49">
        <v>39613</v>
      </c>
      <c r="E31" s="4">
        <v>1</v>
      </c>
      <c r="F31" s="5" t="s">
        <v>101</v>
      </c>
      <c r="G31" s="5" t="s">
        <v>97</v>
      </c>
      <c r="H31" s="28">
        <v>0.23402777777777781</v>
      </c>
      <c r="I31" s="28">
        <v>0.79722222222222217</v>
      </c>
      <c r="J31" s="44">
        <f t="shared" si="1"/>
        <v>13.516666666666664</v>
      </c>
      <c r="K31" s="5"/>
      <c r="L31" s="133">
        <v>558</v>
      </c>
      <c r="M31" s="45">
        <f t="shared" si="2"/>
        <v>13.516666666666664</v>
      </c>
      <c r="N31" s="25"/>
      <c r="O31" s="34"/>
      <c r="P31" s="34"/>
      <c r="Q31" s="45"/>
      <c r="R31" s="45"/>
      <c r="S31" s="45"/>
      <c r="T31" s="25"/>
      <c r="U31" s="25"/>
      <c r="V31" s="5" t="s">
        <v>101</v>
      </c>
      <c r="W31" s="5" t="s">
        <v>97</v>
      </c>
    </row>
    <row r="32" spans="3:23" ht="19" thickTop="1" thickBot="1">
      <c r="C32" s="3">
        <f t="shared" si="0"/>
        <v>222</v>
      </c>
      <c r="D32" s="49">
        <v>39613</v>
      </c>
      <c r="E32" s="4">
        <v>1</v>
      </c>
      <c r="F32" s="5">
        <v>75</v>
      </c>
      <c r="G32" s="5" t="s">
        <v>97</v>
      </c>
      <c r="H32" s="28">
        <v>0.23402777777777781</v>
      </c>
      <c r="I32" s="28">
        <v>0.79722222222222217</v>
      </c>
      <c r="J32" s="44">
        <f t="shared" si="1"/>
        <v>13.516666666666664</v>
      </c>
      <c r="K32" s="5"/>
      <c r="L32" s="133">
        <v>38445</v>
      </c>
      <c r="M32" s="45">
        <f t="shared" si="2"/>
        <v>13.516666666666664</v>
      </c>
      <c r="N32" s="25">
        <f>L32-$L$31</f>
        <v>37887</v>
      </c>
      <c r="O32" s="83">
        <f>N32*(1/$M$1)*(1/108)*(1/10^6)*(1/$K$1)*(1000)*(1/M32)</f>
        <v>7.7938604449085358E-9</v>
      </c>
      <c r="P32" s="83">
        <f t="shared" ref="P32:P33" si="41">O32*(10^12)/1000</f>
        <v>7.7938604449085362</v>
      </c>
      <c r="Q32" s="45">
        <f t="shared" ref="Q32" si="42">AVERAGE(P32:P34)</f>
        <v>7.7296093188681221</v>
      </c>
      <c r="R32" s="45">
        <f t="shared" ref="R32" si="43">STDEV(P32:P34)</f>
        <v>0.20467909934883546</v>
      </c>
      <c r="S32" s="45">
        <f t="shared" ref="S32" si="44">(R32/Q32)*100</f>
        <v>2.647987639546153</v>
      </c>
      <c r="T32" s="84">
        <f>(Q32/10^12)*(1.5)</f>
        <v>1.1594413978302182E-11</v>
      </c>
      <c r="U32" s="84">
        <f>T32*(10^12)</f>
        <v>11.594413978302182</v>
      </c>
      <c r="V32" s="5">
        <v>75</v>
      </c>
      <c r="W32" s="5" t="s">
        <v>97</v>
      </c>
    </row>
    <row r="33" spans="3:23" ht="19" thickTop="1" thickBot="1">
      <c r="C33" s="3">
        <f t="shared" si="0"/>
        <v>223</v>
      </c>
      <c r="D33" s="49">
        <v>39613</v>
      </c>
      <c r="E33" s="4">
        <v>1</v>
      </c>
      <c r="F33" s="5">
        <v>75</v>
      </c>
      <c r="G33" s="5" t="s">
        <v>97</v>
      </c>
      <c r="H33" s="28">
        <v>0.23402777777777781</v>
      </c>
      <c r="I33" s="28">
        <v>0.79722222222222217</v>
      </c>
      <c r="J33" s="44">
        <f t="shared" si="1"/>
        <v>13.516666666666664</v>
      </c>
      <c r="K33" s="5"/>
      <c r="L33" s="133">
        <v>37019</v>
      </c>
      <c r="M33" s="45">
        <f t="shared" si="2"/>
        <v>13.516666666666664</v>
      </c>
      <c r="N33" s="25">
        <f t="shared" ref="N33:N34" si="45">L33-$L$31</f>
        <v>36461</v>
      </c>
      <c r="O33" s="83">
        <f t="shared" ref="O33:O34" si="46">N33*(1/$M$1)*(1/108)*(1/10^6)*(1/$K$1)*(1000)*(1/M33)</f>
        <v>7.5005132547261626E-9</v>
      </c>
      <c r="P33" s="83">
        <f t="shared" si="41"/>
        <v>7.5005132547261626</v>
      </c>
      <c r="Q33" s="45"/>
      <c r="R33" s="45"/>
      <c r="S33" s="45"/>
      <c r="T33" s="25"/>
      <c r="U33" s="25"/>
      <c r="V33" s="5">
        <v>75</v>
      </c>
      <c r="W33" s="5" t="s">
        <v>97</v>
      </c>
    </row>
    <row r="34" spans="3:23" ht="19" thickTop="1" thickBot="1">
      <c r="C34" s="3">
        <f t="shared" si="0"/>
        <v>224</v>
      </c>
      <c r="D34" s="49">
        <v>39613</v>
      </c>
      <c r="E34" s="4">
        <v>1</v>
      </c>
      <c r="F34" s="5">
        <v>75</v>
      </c>
      <c r="G34" s="5" t="s">
        <v>97</v>
      </c>
      <c r="H34" s="28">
        <v>0.23402777777777781</v>
      </c>
      <c r="I34" s="28">
        <v>0.79722222222222217</v>
      </c>
      <c r="J34" s="44">
        <f t="shared" si="1"/>
        <v>13.516666666666664</v>
      </c>
      <c r="K34" s="5"/>
      <c r="L34" s="134">
        <v>38934</v>
      </c>
      <c r="M34" s="47">
        <f t="shared" si="2"/>
        <v>13.516666666666664</v>
      </c>
      <c r="N34" s="26">
        <f t="shared" si="45"/>
        <v>38376</v>
      </c>
      <c r="O34" s="85">
        <f t="shared" si="46"/>
        <v>7.8944542569696694E-9</v>
      </c>
      <c r="P34" s="85">
        <f t="shared" si="17"/>
        <v>7.8944542569696692</v>
      </c>
      <c r="Q34" s="47"/>
      <c r="R34" s="47"/>
      <c r="S34" s="47"/>
      <c r="T34" s="26"/>
      <c r="U34" s="136"/>
      <c r="V34" s="5">
        <v>75</v>
      </c>
      <c r="W34" s="5" t="s">
        <v>97</v>
      </c>
    </row>
    <row r="35" spans="3:23" ht="19" thickTop="1" thickBot="1">
      <c r="C35" s="3">
        <f t="shared" si="0"/>
        <v>225</v>
      </c>
      <c r="D35" s="49">
        <v>39613</v>
      </c>
      <c r="E35" s="4">
        <v>1</v>
      </c>
      <c r="F35" s="5" t="s">
        <v>102</v>
      </c>
      <c r="G35" s="5" t="s">
        <v>96</v>
      </c>
      <c r="H35" s="28">
        <v>0.23402777777777781</v>
      </c>
      <c r="I35" s="28">
        <v>0.79722222222222217</v>
      </c>
      <c r="J35" s="44">
        <f t="shared" si="1"/>
        <v>13.516666666666664</v>
      </c>
      <c r="K35" s="5"/>
      <c r="L35" s="133">
        <v>583</v>
      </c>
      <c r="M35" s="45">
        <f t="shared" si="2"/>
        <v>13.516666666666664</v>
      </c>
      <c r="N35" s="25"/>
      <c r="O35" s="34"/>
      <c r="P35" s="34"/>
      <c r="Q35" s="45"/>
      <c r="R35" s="45"/>
      <c r="S35" s="45"/>
      <c r="T35" s="25"/>
      <c r="U35" s="25"/>
      <c r="V35" s="5" t="s">
        <v>102</v>
      </c>
      <c r="W35" s="5" t="s">
        <v>96</v>
      </c>
    </row>
    <row r="36" spans="3:23" ht="19" thickTop="1" thickBot="1">
      <c r="C36" s="3">
        <f t="shared" si="0"/>
        <v>226</v>
      </c>
      <c r="D36" s="49">
        <v>39613</v>
      </c>
      <c r="E36" s="4">
        <v>1</v>
      </c>
      <c r="F36" s="5">
        <v>100</v>
      </c>
      <c r="G36" s="5" t="s">
        <v>96</v>
      </c>
      <c r="H36" s="28">
        <v>0.23402777777777781</v>
      </c>
      <c r="I36" s="28">
        <v>0.79722222222222217</v>
      </c>
      <c r="J36" s="44">
        <f t="shared" si="1"/>
        <v>13.516666666666664</v>
      </c>
      <c r="K36" s="5"/>
      <c r="L36" s="133">
        <v>54054</v>
      </c>
      <c r="M36" s="45">
        <f t="shared" si="2"/>
        <v>13.516666666666664</v>
      </c>
      <c r="N36" s="25">
        <f>L36-$L$35</f>
        <v>53471</v>
      </c>
      <c r="O36" s="83">
        <f>N36*(1/$M$1)*(1/108)*(1/10^6)*(1/$K$1)*(1000)*(1/M36)</f>
        <v>1.0999696778570596E-8</v>
      </c>
      <c r="P36" s="83">
        <f t="shared" ref="P36:P37" si="47">O36*(10^12)/1000</f>
        <v>10.999696778570597</v>
      </c>
      <c r="Q36" s="45">
        <f t="shared" ref="Q36" si="48">AVERAGE(P36:P38)</f>
        <v>11.304632485616182</v>
      </c>
      <c r="R36" s="45">
        <f t="shared" ref="R36" si="49">STDEV(P36:P38)</f>
        <v>0.30113621542989732</v>
      </c>
      <c r="S36" s="45">
        <f t="shared" ref="S36" si="50">(R36/Q36)*100</f>
        <v>2.6638302113143246</v>
      </c>
      <c r="T36" s="84">
        <f>(Q36/10^12)*(1.5)</f>
        <v>1.6956948728424273E-11</v>
      </c>
      <c r="U36" s="84">
        <f>T36*(10^12)</f>
        <v>16.956948728424273</v>
      </c>
      <c r="V36" s="5">
        <v>100</v>
      </c>
      <c r="W36" s="5" t="s">
        <v>96</v>
      </c>
    </row>
    <row r="37" spans="3:23" ht="19" thickTop="1" thickBot="1">
      <c r="C37" s="3">
        <f t="shared" si="0"/>
        <v>227</v>
      </c>
      <c r="D37" s="49">
        <v>39613</v>
      </c>
      <c r="E37" s="4">
        <v>1</v>
      </c>
      <c r="F37" s="5">
        <v>100</v>
      </c>
      <c r="G37" s="5" t="s">
        <v>96</v>
      </c>
      <c r="H37" s="28">
        <v>0.23402777777777781</v>
      </c>
      <c r="I37" s="28">
        <v>0.79722222222222217</v>
      </c>
      <c r="J37" s="44">
        <f t="shared" si="1"/>
        <v>13.516666666666664</v>
      </c>
      <c r="K37" s="5"/>
      <c r="L37" s="133">
        <v>56981</v>
      </c>
      <c r="M37" s="45">
        <f t="shared" si="2"/>
        <v>13.516666666666664</v>
      </c>
      <c r="N37" s="25">
        <f t="shared" ref="N37:N38" si="51">L37-$L$35</f>
        <v>56398</v>
      </c>
      <c r="O37" s="83">
        <f t="shared" ref="O37:O38" si="52">N37*(1/$M$1)*(1/108)*(1/10^6)*(1/$K$1)*(1000)*(1/M37)</f>
        <v>1.1601819657717726E-8</v>
      </c>
      <c r="P37" s="83">
        <f t="shared" si="47"/>
        <v>11.601819657717726</v>
      </c>
      <c r="Q37" s="45"/>
      <c r="R37" s="45"/>
      <c r="S37" s="45"/>
      <c r="T37" s="25"/>
      <c r="U37" s="25"/>
      <c r="V37" s="5">
        <v>100</v>
      </c>
      <c r="W37" s="5" t="s">
        <v>96</v>
      </c>
    </row>
    <row r="38" spans="3:23" ht="19" thickTop="1" thickBot="1">
      <c r="C38" s="3">
        <f t="shared" si="0"/>
        <v>228</v>
      </c>
      <c r="D38" s="49">
        <v>39613</v>
      </c>
      <c r="E38" s="4">
        <v>1</v>
      </c>
      <c r="F38" s="5">
        <v>100</v>
      </c>
      <c r="G38" s="5" t="s">
        <v>96</v>
      </c>
      <c r="H38" s="28">
        <v>0.23402777777777781</v>
      </c>
      <c r="I38" s="28">
        <v>0.79722222222222217</v>
      </c>
      <c r="J38" s="44">
        <f t="shared" si="1"/>
        <v>13.516666666666664</v>
      </c>
      <c r="K38" s="5"/>
      <c r="L38" s="134">
        <v>55574</v>
      </c>
      <c r="M38" s="47">
        <f t="shared" si="2"/>
        <v>13.516666666666664</v>
      </c>
      <c r="N38" s="26">
        <f t="shared" si="51"/>
        <v>54991</v>
      </c>
      <c r="O38" s="85">
        <f t="shared" si="52"/>
        <v>1.1312381020560222E-8</v>
      </c>
      <c r="P38" s="85">
        <f t="shared" si="17"/>
        <v>11.312381020560222</v>
      </c>
      <c r="Q38" s="47"/>
      <c r="R38" s="47"/>
      <c r="S38" s="47"/>
      <c r="T38" s="26"/>
      <c r="U38" s="136"/>
      <c r="V38" s="5">
        <v>100</v>
      </c>
      <c r="W38" s="5" t="s">
        <v>96</v>
      </c>
    </row>
    <row r="39" spans="3:23" ht="19" thickTop="1" thickBot="1">
      <c r="C39" s="3">
        <f t="shared" si="0"/>
        <v>229</v>
      </c>
      <c r="D39" s="49">
        <v>39613</v>
      </c>
      <c r="E39" s="4">
        <v>1</v>
      </c>
      <c r="F39" s="5" t="s">
        <v>102</v>
      </c>
      <c r="G39" s="5" t="s">
        <v>97</v>
      </c>
      <c r="H39" s="28">
        <v>0.23402777777777781</v>
      </c>
      <c r="I39" s="28">
        <v>0.79722222222222217</v>
      </c>
      <c r="J39" s="44">
        <f t="shared" si="1"/>
        <v>13.516666666666664</v>
      </c>
      <c r="K39" s="5"/>
      <c r="L39" s="133">
        <v>510</v>
      </c>
      <c r="M39" s="45">
        <f t="shared" si="2"/>
        <v>13.516666666666664</v>
      </c>
      <c r="N39" s="25"/>
      <c r="O39" s="34"/>
      <c r="P39" s="34"/>
      <c r="Q39" s="45"/>
      <c r="R39" s="45"/>
      <c r="S39" s="45"/>
      <c r="T39" s="25"/>
      <c r="U39" s="25"/>
      <c r="V39" s="5" t="s">
        <v>102</v>
      </c>
      <c r="W39" s="5" t="s">
        <v>97</v>
      </c>
    </row>
    <row r="40" spans="3:23" ht="19" thickTop="1" thickBot="1">
      <c r="C40" s="3">
        <f t="shared" si="0"/>
        <v>230</v>
      </c>
      <c r="D40" s="49">
        <v>39613</v>
      </c>
      <c r="E40" s="4">
        <v>1</v>
      </c>
      <c r="F40" s="5">
        <v>100</v>
      </c>
      <c r="G40" s="5" t="s">
        <v>97</v>
      </c>
      <c r="H40" s="28">
        <v>0.23402777777777781</v>
      </c>
      <c r="I40" s="28">
        <v>0.79722222222222217</v>
      </c>
      <c r="J40" s="44">
        <f t="shared" si="1"/>
        <v>13.516666666666664</v>
      </c>
      <c r="K40" s="5"/>
      <c r="L40" s="133">
        <v>31682</v>
      </c>
      <c r="M40" s="45">
        <f t="shared" si="2"/>
        <v>13.516666666666664</v>
      </c>
      <c r="N40" s="25">
        <f>L40-$L$39</f>
        <v>31172</v>
      </c>
      <c r="O40" s="83">
        <f>N40*(1/$M$1)*(1/108)*(1/10^6)*(1/$K$1)*(1000)*(1/M40)</f>
        <v>6.4124955205925221E-9</v>
      </c>
      <c r="P40" s="83">
        <f t="shared" ref="P40:P41" si="53">O40*(10^12)/1000</f>
        <v>6.4124955205925227</v>
      </c>
      <c r="Q40" s="45">
        <f t="shared" ref="Q40" si="54">AVERAGE(P40:P42)</f>
        <v>6.5724033390837073</v>
      </c>
      <c r="R40" s="45">
        <f t="shared" ref="R40" si="55">STDEV(P40:P42)</f>
        <v>0.14936109070637338</v>
      </c>
      <c r="S40" s="45">
        <f t="shared" ref="S40" si="56">(R40/Q40)*100</f>
        <v>2.272549066156317</v>
      </c>
      <c r="T40" s="84">
        <f>(Q40/10^12)*(1.5)</f>
        <v>9.8586050086255612E-12</v>
      </c>
      <c r="U40" s="84">
        <f>T40*(10^12)</f>
        <v>9.8586050086255614</v>
      </c>
      <c r="V40" s="5">
        <v>100</v>
      </c>
      <c r="W40" s="5" t="s">
        <v>97</v>
      </c>
    </row>
    <row r="41" spans="3:23" ht="19" thickTop="1" thickBot="1">
      <c r="C41" s="3">
        <f t="shared" si="0"/>
        <v>231</v>
      </c>
      <c r="D41" s="49">
        <v>39613</v>
      </c>
      <c r="E41" s="4">
        <v>1</v>
      </c>
      <c r="F41" s="5">
        <v>100</v>
      </c>
      <c r="G41" s="5" t="s">
        <v>97</v>
      </c>
      <c r="H41" s="28">
        <v>0.23402777777777781</v>
      </c>
      <c r="I41" s="28">
        <v>0.79722222222222217</v>
      </c>
      <c r="J41" s="44">
        <f t="shared" si="1"/>
        <v>13.516666666666664</v>
      </c>
      <c r="K41" s="5"/>
      <c r="L41" s="133">
        <v>32576</v>
      </c>
      <c r="M41" s="45">
        <f t="shared" si="2"/>
        <v>13.516666666666664</v>
      </c>
      <c r="N41" s="25">
        <f t="shared" ref="N41:N42" si="57">L41-$L$39</f>
        <v>32066</v>
      </c>
      <c r="O41" s="83">
        <f t="shared" ref="O41:O42" si="58">N41*(1/$M$1)*(1/108)*(1/10^6)*(1/$K$1)*(1000)*(1/M41)</f>
        <v>6.5964032260785243E-9</v>
      </c>
      <c r="P41" s="83">
        <f t="shared" si="53"/>
        <v>6.5964032260785244</v>
      </c>
      <c r="Q41" s="45"/>
      <c r="R41" s="45"/>
      <c r="S41" s="45"/>
      <c r="T41" s="25"/>
      <c r="U41" s="25"/>
      <c r="V41" s="5">
        <v>100</v>
      </c>
      <c r="W41" s="5" t="s">
        <v>97</v>
      </c>
    </row>
    <row r="42" spans="3:23" ht="19" thickTop="1" thickBot="1">
      <c r="C42" s="3">
        <f t="shared" si="0"/>
        <v>232</v>
      </c>
      <c r="D42" s="49">
        <v>39613</v>
      </c>
      <c r="E42" s="4">
        <v>1</v>
      </c>
      <c r="F42" s="5">
        <v>100</v>
      </c>
      <c r="G42" s="5" t="s">
        <v>97</v>
      </c>
      <c r="H42" s="28">
        <v>0.23402777777777781</v>
      </c>
      <c r="I42" s="28">
        <v>0.79722222222222217</v>
      </c>
      <c r="J42" s="44">
        <f t="shared" si="1"/>
        <v>13.516666666666664</v>
      </c>
      <c r="K42" s="5"/>
      <c r="L42" s="134">
        <v>33120</v>
      </c>
      <c r="M42" s="47">
        <f t="shared" si="2"/>
        <v>13.516666666666664</v>
      </c>
      <c r="N42" s="26">
        <f t="shared" si="57"/>
        <v>32610</v>
      </c>
      <c r="O42" s="85">
        <f t="shared" si="58"/>
        <v>6.7083112705800745E-9</v>
      </c>
      <c r="P42" s="85">
        <f t="shared" si="17"/>
        <v>6.7083112705800749</v>
      </c>
      <c r="Q42" s="47"/>
      <c r="R42" s="47"/>
      <c r="S42" s="47"/>
      <c r="T42" s="26"/>
      <c r="U42" s="136"/>
      <c r="V42" s="5">
        <v>100</v>
      </c>
      <c r="W42" s="5" t="s">
        <v>97</v>
      </c>
    </row>
    <row r="43" spans="3:23" ht="19" thickTop="1" thickBot="1">
      <c r="C43" s="3">
        <f>C42+1</f>
        <v>233</v>
      </c>
      <c r="D43" s="49">
        <v>39613</v>
      </c>
      <c r="E43" s="4">
        <v>1</v>
      </c>
      <c r="F43" s="5" t="s">
        <v>103</v>
      </c>
      <c r="G43" s="5" t="s">
        <v>96</v>
      </c>
      <c r="H43" s="28">
        <v>0.23402777777777781</v>
      </c>
      <c r="I43" s="28">
        <v>0.79722222222222217</v>
      </c>
      <c r="J43" s="44">
        <f t="shared" si="1"/>
        <v>13.516666666666664</v>
      </c>
      <c r="K43" s="5"/>
      <c r="L43" s="133">
        <v>238</v>
      </c>
      <c r="M43" s="45">
        <f t="shared" si="2"/>
        <v>13.516666666666664</v>
      </c>
      <c r="N43" s="25"/>
      <c r="O43" s="34"/>
      <c r="P43" s="34"/>
      <c r="Q43" s="45"/>
      <c r="R43" s="45"/>
      <c r="S43" s="45"/>
      <c r="T43" s="25"/>
      <c r="U43" s="25"/>
      <c r="V43" s="5" t="s">
        <v>103</v>
      </c>
      <c r="W43" s="5" t="s">
        <v>96</v>
      </c>
    </row>
    <row r="44" spans="3:23" ht="19" thickTop="1" thickBot="1">
      <c r="C44" s="3">
        <f t="shared" si="0"/>
        <v>234</v>
      </c>
      <c r="D44" s="49">
        <v>39613</v>
      </c>
      <c r="E44" s="4">
        <v>1</v>
      </c>
      <c r="F44" s="5">
        <v>125</v>
      </c>
      <c r="G44" s="5" t="s">
        <v>96</v>
      </c>
      <c r="H44" s="28">
        <v>0.23402777777777781</v>
      </c>
      <c r="I44" s="28">
        <v>0.79722222222222217</v>
      </c>
      <c r="J44" s="44">
        <f t="shared" si="1"/>
        <v>13.516666666666664</v>
      </c>
      <c r="K44" s="5"/>
      <c r="L44" s="133">
        <v>28321</v>
      </c>
      <c r="M44" s="45">
        <f t="shared" si="2"/>
        <v>13.516666666666664</v>
      </c>
      <c r="N44" s="25">
        <f>L44-$L$43</f>
        <v>28083</v>
      </c>
      <c r="O44" s="83">
        <f>N44*(1/$M$1)*(1/108)*(1/10^6)*(1/$K$1)*(1000)*(1/M44)</f>
        <v>5.7770470840754443E-9</v>
      </c>
      <c r="P44" s="83">
        <f t="shared" ref="P44:P45" si="59">O44*(10^12)/1000</f>
        <v>5.777047084075444</v>
      </c>
      <c r="Q44" s="45">
        <f t="shared" ref="Q44" si="60">AVERAGE(P44:P46)</f>
        <v>6.1185311904588531</v>
      </c>
      <c r="R44" s="45">
        <f t="shared" ref="R44" si="61">STDEV(P44:P46)</f>
        <v>0.29725510257684634</v>
      </c>
      <c r="S44" s="45">
        <f t="shared" ref="S44" si="62">(R44/Q44)*100</f>
        <v>4.8582755129267223</v>
      </c>
      <c r="T44" s="84">
        <f>(Q44/10^12)*(1.5)</f>
        <v>9.1777967856882799E-12</v>
      </c>
      <c r="U44" s="84">
        <f>T44*(10^12)</f>
        <v>9.1777967856882796</v>
      </c>
      <c r="V44" s="5">
        <v>125</v>
      </c>
      <c r="W44" s="5" t="s">
        <v>96</v>
      </c>
    </row>
    <row r="45" spans="3:23" ht="19" thickTop="1" thickBot="1">
      <c r="C45" s="3">
        <f t="shared" si="0"/>
        <v>235</v>
      </c>
      <c r="D45" s="49">
        <v>39613</v>
      </c>
      <c r="E45" s="4">
        <v>1</v>
      </c>
      <c r="F45" s="5">
        <v>125</v>
      </c>
      <c r="G45" s="5" t="s">
        <v>96</v>
      </c>
      <c r="H45" s="28">
        <v>0.23402777777777781</v>
      </c>
      <c r="I45" s="28">
        <v>0.79722222222222217</v>
      </c>
      <c r="J45" s="44">
        <f t="shared" si="1"/>
        <v>13.516666666666664</v>
      </c>
      <c r="K45" s="5"/>
      <c r="L45" s="133">
        <v>30957</v>
      </c>
      <c r="M45" s="45">
        <f t="shared" si="2"/>
        <v>13.516666666666664</v>
      </c>
      <c r="N45" s="25">
        <f t="shared" ref="N45:N46" si="63">L45-$L$43</f>
        <v>30719</v>
      </c>
      <c r="O45" s="83">
        <f t="shared" ref="O45:O46" si="64">N45*(1/$M$1)*(1/108)*(1/10^6)*(1/$K$1)*(1000)*(1/M45)</f>
        <v>6.3193073879469285E-9</v>
      </c>
      <c r="P45" s="83">
        <f t="shared" si="59"/>
        <v>6.3193073879469281</v>
      </c>
      <c r="Q45" s="45"/>
      <c r="R45" s="45"/>
      <c r="S45" s="45"/>
      <c r="T45" s="25"/>
      <c r="U45" s="25"/>
      <c r="V45" s="5">
        <v>125</v>
      </c>
      <c r="W45" s="5" t="s">
        <v>96</v>
      </c>
    </row>
    <row r="46" spans="3:23" ht="19" thickTop="1" thickBot="1">
      <c r="C46" s="3">
        <f t="shared" si="0"/>
        <v>236</v>
      </c>
      <c r="D46" s="49">
        <v>39613</v>
      </c>
      <c r="E46" s="4">
        <v>1</v>
      </c>
      <c r="F46" s="5">
        <v>125</v>
      </c>
      <c r="G46" s="5" t="s">
        <v>96</v>
      </c>
      <c r="H46" s="28">
        <v>0.23402777777777781</v>
      </c>
      <c r="I46" s="28">
        <v>0.79722222222222217</v>
      </c>
      <c r="J46" s="44">
        <f t="shared" si="1"/>
        <v>13.516666666666664</v>
      </c>
      <c r="K46" s="5"/>
      <c r="L46" s="134">
        <v>30665</v>
      </c>
      <c r="M46" s="47">
        <f t="shared" si="2"/>
        <v>13.516666666666664</v>
      </c>
      <c r="N46" s="26">
        <f t="shared" si="63"/>
        <v>30427</v>
      </c>
      <c r="O46" s="85">
        <f t="shared" si="64"/>
        <v>6.2592390993541846E-9</v>
      </c>
      <c r="P46" s="85">
        <f t="shared" si="17"/>
        <v>6.2592390993541844</v>
      </c>
      <c r="Q46" s="47"/>
      <c r="R46" s="47"/>
      <c r="S46" s="47"/>
      <c r="T46" s="26"/>
      <c r="U46" s="136"/>
      <c r="V46" s="5">
        <v>125</v>
      </c>
      <c r="W46" s="5" t="s">
        <v>96</v>
      </c>
    </row>
    <row r="47" spans="3:23" ht="19" thickTop="1" thickBot="1">
      <c r="C47" s="3">
        <f t="shared" si="0"/>
        <v>237</v>
      </c>
      <c r="D47" s="49">
        <v>39613</v>
      </c>
      <c r="E47" s="4">
        <v>1</v>
      </c>
      <c r="F47" s="5" t="s">
        <v>103</v>
      </c>
      <c r="G47" s="5" t="s">
        <v>97</v>
      </c>
      <c r="H47" s="28">
        <v>0.23402777777777781</v>
      </c>
      <c r="I47" s="28">
        <v>0.79722222222222217</v>
      </c>
      <c r="J47" s="44">
        <f t="shared" si="1"/>
        <v>13.516666666666664</v>
      </c>
      <c r="K47" s="5"/>
      <c r="L47" s="133">
        <v>763</v>
      </c>
      <c r="M47" s="45">
        <f t="shared" si="2"/>
        <v>13.516666666666664</v>
      </c>
      <c r="N47" s="25"/>
      <c r="O47" s="34"/>
      <c r="P47" s="34"/>
      <c r="Q47" s="45"/>
      <c r="R47" s="45"/>
      <c r="S47" s="45"/>
      <c r="T47" s="25"/>
      <c r="U47" s="25"/>
      <c r="V47" s="5" t="s">
        <v>103</v>
      </c>
      <c r="W47" s="5" t="s">
        <v>97</v>
      </c>
    </row>
    <row r="48" spans="3:23" ht="19" thickTop="1" thickBot="1">
      <c r="C48" s="3">
        <f t="shared" si="0"/>
        <v>238</v>
      </c>
      <c r="D48" s="49">
        <v>39613</v>
      </c>
      <c r="E48" s="4">
        <v>1</v>
      </c>
      <c r="F48" s="5">
        <v>125</v>
      </c>
      <c r="G48" s="5" t="s">
        <v>97</v>
      </c>
      <c r="H48" s="28">
        <v>0.23402777777777781</v>
      </c>
      <c r="I48" s="28">
        <v>0.79722222222222217</v>
      </c>
      <c r="J48" s="44">
        <f t="shared" si="1"/>
        <v>13.516666666666664</v>
      </c>
      <c r="K48" s="5"/>
      <c r="L48" s="133">
        <v>11884</v>
      </c>
      <c r="M48" s="45">
        <f t="shared" si="2"/>
        <v>13.516666666666664</v>
      </c>
      <c r="N48" s="25">
        <f>L48-$L$47</f>
        <v>11121</v>
      </c>
      <c r="O48" s="83">
        <f>N48*(1/$M$1)*(1/108)*(1/10^6)*(1/$K$1)*(1000)*(1/M48)</f>
        <v>2.287737799451733E-9</v>
      </c>
      <c r="P48" s="83">
        <f t="shared" ref="P48:P49" si="65">O48*(10^12)/1000</f>
        <v>2.2877377994517327</v>
      </c>
      <c r="Q48" s="45">
        <f t="shared" ref="Q48" si="66">AVERAGE(P48:P50)</f>
        <v>2.3243547698952551</v>
      </c>
      <c r="R48" s="45">
        <f t="shared" ref="R48" si="67">STDEV(P48:P50)</f>
        <v>3.5539617551656882E-2</v>
      </c>
      <c r="S48" s="45">
        <f t="shared" ref="S48" si="68">(R48/Q48)*100</f>
        <v>1.5290100294482345</v>
      </c>
      <c r="T48" s="84">
        <f>(Q48/10^12)*(1.5)</f>
        <v>3.4865321548428825E-12</v>
      </c>
      <c r="U48" s="84">
        <f>T48*(10^12)</f>
        <v>3.4865321548428825</v>
      </c>
      <c r="V48" s="5">
        <v>125</v>
      </c>
      <c r="W48" s="5" t="s">
        <v>97</v>
      </c>
    </row>
    <row r="49" spans="3:23" ht="19" thickTop="1" thickBot="1">
      <c r="C49" s="3">
        <f t="shared" si="0"/>
        <v>239</v>
      </c>
      <c r="D49" s="49">
        <v>39613</v>
      </c>
      <c r="E49" s="4">
        <v>1</v>
      </c>
      <c r="F49" s="5">
        <v>125</v>
      </c>
      <c r="G49" s="5" t="s">
        <v>97</v>
      </c>
      <c r="H49" s="28">
        <v>0.23402777777777781</v>
      </c>
      <c r="I49" s="28">
        <v>0.79722222222222217</v>
      </c>
      <c r="J49" s="44">
        <f t="shared" si="1"/>
        <v>13.516666666666664</v>
      </c>
      <c r="K49" s="5"/>
      <c r="L49" s="133">
        <v>12073</v>
      </c>
      <c r="M49" s="45">
        <f t="shared" si="2"/>
        <v>13.516666666666664</v>
      </c>
      <c r="N49" s="25">
        <f t="shared" ref="N49:N50" si="69">L49-$L$47</f>
        <v>11310</v>
      </c>
      <c r="O49" s="83">
        <f t="shared" ref="O49:O50" si="70">N49*(1/$M$1)*(1/108)*(1/10^6)*(1/$K$1)*(1000)*(1/M49)</f>
        <v>2.3266176163833378E-9</v>
      </c>
      <c r="P49" s="83">
        <f t="shared" si="65"/>
        <v>2.3266176163833379</v>
      </c>
      <c r="Q49" s="45"/>
      <c r="R49" s="45"/>
      <c r="S49" s="45"/>
      <c r="T49" s="25"/>
      <c r="U49" s="25"/>
      <c r="V49" s="5">
        <v>125</v>
      </c>
      <c r="W49" s="5" t="s">
        <v>97</v>
      </c>
    </row>
    <row r="50" spans="3:23" ht="19" thickTop="1" thickBot="1">
      <c r="C50" s="3">
        <f t="shared" si="0"/>
        <v>240</v>
      </c>
      <c r="D50" s="49">
        <v>39613</v>
      </c>
      <c r="E50" s="4">
        <v>1</v>
      </c>
      <c r="F50" s="5">
        <v>125</v>
      </c>
      <c r="G50" s="5" t="s">
        <v>97</v>
      </c>
      <c r="H50" s="28">
        <v>0.23402777777777781</v>
      </c>
      <c r="I50" s="28">
        <v>0.79722222222222217</v>
      </c>
      <c r="J50" s="44">
        <f t="shared" si="1"/>
        <v>13.516666666666664</v>
      </c>
      <c r="K50" s="5"/>
      <c r="L50" s="134">
        <v>12229</v>
      </c>
      <c r="M50" s="47">
        <f t="shared" si="2"/>
        <v>13.516666666666664</v>
      </c>
      <c r="N50" s="26">
        <f t="shared" si="69"/>
        <v>11466</v>
      </c>
      <c r="O50" s="85">
        <f t="shared" si="70"/>
        <v>2.3587088938506939E-9</v>
      </c>
      <c r="P50" s="85">
        <f t="shared" si="17"/>
        <v>2.3587088938506939</v>
      </c>
      <c r="Q50" s="47"/>
      <c r="R50" s="47"/>
      <c r="S50" s="47"/>
      <c r="T50" s="26"/>
      <c r="U50" s="136"/>
      <c r="V50" s="5">
        <v>125</v>
      </c>
      <c r="W50" s="5" t="s">
        <v>97</v>
      </c>
    </row>
    <row r="51" spans="3:23" ht="19" thickTop="1" thickBot="1">
      <c r="C51" s="3">
        <f t="shared" si="0"/>
        <v>241</v>
      </c>
      <c r="D51" s="49">
        <v>39613</v>
      </c>
      <c r="E51" s="4">
        <v>1</v>
      </c>
      <c r="F51" s="5" t="s">
        <v>104</v>
      </c>
      <c r="G51" s="5" t="s">
        <v>96</v>
      </c>
      <c r="H51" s="28">
        <v>0.23402777777777781</v>
      </c>
      <c r="I51" s="28">
        <v>0.79722222222222217</v>
      </c>
      <c r="J51" s="44">
        <f t="shared" si="1"/>
        <v>13.516666666666664</v>
      </c>
      <c r="K51" s="5"/>
      <c r="L51" s="133">
        <v>133</v>
      </c>
      <c r="M51" s="45">
        <f t="shared" si="2"/>
        <v>13.516666666666664</v>
      </c>
      <c r="N51" s="25"/>
      <c r="O51" s="34"/>
      <c r="P51" s="34"/>
      <c r="Q51" s="45"/>
      <c r="R51" s="45"/>
      <c r="S51" s="45"/>
      <c r="T51" s="25"/>
      <c r="U51" s="25"/>
      <c r="V51" s="5" t="s">
        <v>104</v>
      </c>
      <c r="W51" s="5" t="s">
        <v>96</v>
      </c>
    </row>
    <row r="52" spans="3:23" ht="19" thickTop="1" thickBot="1">
      <c r="C52" s="3">
        <f t="shared" si="0"/>
        <v>242</v>
      </c>
      <c r="D52" s="49">
        <v>39613</v>
      </c>
      <c r="E52" s="4">
        <v>1</v>
      </c>
      <c r="F52" s="5">
        <v>150</v>
      </c>
      <c r="G52" s="5" t="s">
        <v>96</v>
      </c>
      <c r="H52" s="28">
        <v>0.23402777777777781</v>
      </c>
      <c r="I52" s="28">
        <v>0.79722222222222217</v>
      </c>
      <c r="J52" s="44">
        <f t="shared" si="1"/>
        <v>13.516666666666664</v>
      </c>
      <c r="K52" s="5"/>
      <c r="L52" s="133">
        <v>15722</v>
      </c>
      <c r="M52" s="45">
        <f t="shared" si="2"/>
        <v>13.516666666666664</v>
      </c>
      <c r="N52" s="25">
        <f>L52-$L$51</f>
        <v>15589</v>
      </c>
      <c r="O52" s="83">
        <f>N52*(1/$M$1)*(1/108)*(1/10^6)*(1/$K$1)*(1000)*(1/M52)</f>
        <v>3.2068649002475563E-9</v>
      </c>
      <c r="P52" s="83">
        <f t="shared" ref="P52:P53" si="71">O52*(10^12)/1000</f>
        <v>3.2068649002475564</v>
      </c>
      <c r="Q52" s="45">
        <f t="shared" ref="Q52" si="72">AVERAGE(P52:P54)</f>
        <v>3.1041453839097355</v>
      </c>
      <c r="R52" s="45">
        <f t="shared" ref="R52" si="73">STDEV(P52:P54)</f>
        <v>0.10164014450569832</v>
      </c>
      <c r="S52" s="45">
        <f t="shared" ref="S52" si="74">(R52/Q52)*100</f>
        <v>3.2743358295184115</v>
      </c>
      <c r="T52" s="84">
        <f>(Q52/10^12)*(1.5)</f>
        <v>4.6562180758646035E-12</v>
      </c>
      <c r="U52" s="84">
        <f>T52*(10^12)</f>
        <v>4.6562180758646035</v>
      </c>
      <c r="V52" s="5">
        <v>150</v>
      </c>
      <c r="W52" s="5" t="s">
        <v>96</v>
      </c>
    </row>
    <row r="53" spans="3:23" ht="19" thickTop="1" thickBot="1">
      <c r="C53" s="3">
        <f t="shared" si="0"/>
        <v>243</v>
      </c>
      <c r="D53" s="49">
        <v>39613</v>
      </c>
      <c r="E53" s="4">
        <v>1</v>
      </c>
      <c r="F53" s="5">
        <v>150</v>
      </c>
      <c r="G53" s="5" t="s">
        <v>96</v>
      </c>
      <c r="H53" s="28">
        <v>0.23402777777777781</v>
      </c>
      <c r="I53" s="28">
        <v>0.79722222222222217</v>
      </c>
      <c r="J53" s="44">
        <f t="shared" si="1"/>
        <v>13.516666666666664</v>
      </c>
      <c r="K53" s="5"/>
      <c r="L53" s="133">
        <v>14734</v>
      </c>
      <c r="M53" s="45">
        <f t="shared" si="2"/>
        <v>13.516666666666664</v>
      </c>
      <c r="N53" s="25">
        <f t="shared" ref="N53:N54" si="75">L53-$L$51</f>
        <v>14601</v>
      </c>
      <c r="O53" s="83">
        <f t="shared" ref="O53:O54" si="76">N53*(1/$M$1)*(1/108)*(1/10^6)*(1/$K$1)*(1000)*(1/M53)</f>
        <v>3.0036201429542977E-9</v>
      </c>
      <c r="P53" s="83">
        <f t="shared" si="71"/>
        <v>3.0036201429542975</v>
      </c>
      <c r="Q53" s="45"/>
      <c r="R53" s="45"/>
      <c r="S53" s="45"/>
      <c r="T53" s="25"/>
      <c r="U53" s="25"/>
      <c r="V53" s="5">
        <v>150</v>
      </c>
      <c r="W53" s="5" t="s">
        <v>96</v>
      </c>
    </row>
    <row r="54" spans="3:23" ht="19" thickTop="1" thickBot="1">
      <c r="C54" s="3">
        <f t="shared" si="0"/>
        <v>244</v>
      </c>
      <c r="D54" s="49">
        <v>39613</v>
      </c>
      <c r="E54" s="4">
        <v>1</v>
      </c>
      <c r="F54" s="5">
        <v>150</v>
      </c>
      <c r="G54" s="5" t="s">
        <v>96</v>
      </c>
      <c r="H54" s="28">
        <v>0.23402777777777781</v>
      </c>
      <c r="I54" s="28">
        <v>0.79722222222222217</v>
      </c>
      <c r="J54" s="44">
        <f t="shared" si="1"/>
        <v>13.516666666666664</v>
      </c>
      <c r="K54" s="5"/>
      <c r="L54" s="134">
        <v>15212</v>
      </c>
      <c r="M54" s="47">
        <f t="shared" si="2"/>
        <v>13.516666666666664</v>
      </c>
      <c r="N54" s="26">
        <f t="shared" si="75"/>
        <v>15079</v>
      </c>
      <c r="O54" s="85">
        <f t="shared" si="76"/>
        <v>3.1019511085273524E-9</v>
      </c>
      <c r="P54" s="85">
        <f t="shared" si="17"/>
        <v>3.1019511085273526</v>
      </c>
      <c r="Q54" s="47"/>
      <c r="R54" s="47"/>
      <c r="S54" s="47"/>
      <c r="T54" s="26"/>
      <c r="U54" s="136"/>
      <c r="V54" s="5">
        <v>150</v>
      </c>
      <c r="W54" s="5" t="s">
        <v>96</v>
      </c>
    </row>
    <row r="55" spans="3:23" ht="19" thickTop="1" thickBot="1">
      <c r="C55" s="3">
        <f t="shared" si="0"/>
        <v>245</v>
      </c>
      <c r="D55" s="49">
        <v>39613</v>
      </c>
      <c r="E55" s="4">
        <v>1</v>
      </c>
      <c r="F55" s="5" t="s">
        <v>104</v>
      </c>
      <c r="G55" s="5" t="s">
        <v>97</v>
      </c>
      <c r="H55" s="28">
        <v>0.23402777777777781</v>
      </c>
      <c r="I55" s="28">
        <v>0.79722222222222217</v>
      </c>
      <c r="J55" s="44">
        <f t="shared" si="1"/>
        <v>13.516666666666664</v>
      </c>
      <c r="K55" s="5"/>
      <c r="L55" s="133">
        <v>223</v>
      </c>
      <c r="M55" s="45">
        <f t="shared" si="2"/>
        <v>13.516666666666664</v>
      </c>
      <c r="N55" s="25"/>
      <c r="O55" s="34"/>
      <c r="P55" s="34"/>
      <c r="Q55" s="45"/>
      <c r="R55" s="45"/>
      <c r="S55" s="45"/>
      <c r="T55" s="25"/>
      <c r="U55" s="25"/>
      <c r="V55" s="5" t="s">
        <v>104</v>
      </c>
      <c r="W55" s="5" t="s">
        <v>97</v>
      </c>
    </row>
    <row r="56" spans="3:23" ht="19" thickTop="1" thickBot="1">
      <c r="C56" s="3">
        <f t="shared" si="0"/>
        <v>246</v>
      </c>
      <c r="D56" s="49">
        <v>39613</v>
      </c>
      <c r="E56" s="4">
        <v>1</v>
      </c>
      <c r="F56" s="5">
        <v>150</v>
      </c>
      <c r="G56" s="5" t="s">
        <v>97</v>
      </c>
      <c r="H56" s="28">
        <v>0.23402777777777781</v>
      </c>
      <c r="I56" s="28">
        <v>0.79722222222222217</v>
      </c>
      <c r="J56" s="44">
        <f t="shared" si="1"/>
        <v>13.516666666666664</v>
      </c>
      <c r="K56" s="5"/>
      <c r="L56" s="133">
        <v>10044</v>
      </c>
      <c r="M56" s="45">
        <f t="shared" si="2"/>
        <v>13.516666666666664</v>
      </c>
      <c r="N56" s="25">
        <f>L56-$L$55</f>
        <v>9821</v>
      </c>
      <c r="O56" s="83">
        <f>N56*(1/$M$1)*(1/108)*(1/10^6)*(1/$K$1)*(1000)*(1/M56)</f>
        <v>2.020310487223763E-9</v>
      </c>
      <c r="P56" s="83">
        <f t="shared" ref="P56:P57" si="77">O56*(10^12)/1000</f>
        <v>2.0203104872237629</v>
      </c>
      <c r="Q56" s="45">
        <f t="shared" ref="Q56" si="78">AVERAGE(P56:P58)</f>
        <v>1.9397394380268747</v>
      </c>
      <c r="R56" s="45">
        <f t="shared" ref="R56" si="79">STDEV(P56:P58)</f>
        <v>8.2889534258297121E-2</v>
      </c>
      <c r="S56" s="45">
        <f t="shared" ref="S56" si="80">(R56/Q56)*100</f>
        <v>4.2732303438967714</v>
      </c>
      <c r="T56" s="84">
        <f>(Q56/10^12)*(1.5)</f>
        <v>2.909609157040312E-12</v>
      </c>
      <c r="U56" s="84">
        <f>T56*(10^12)</f>
        <v>2.909609157040312</v>
      </c>
      <c r="V56" s="5">
        <v>150</v>
      </c>
      <c r="W56" s="5" t="s">
        <v>97</v>
      </c>
    </row>
    <row r="57" spans="3:23" ht="19" thickTop="1" thickBot="1">
      <c r="C57" s="3">
        <f t="shared" si="0"/>
        <v>247</v>
      </c>
      <c r="D57" s="49">
        <v>39613</v>
      </c>
      <c r="E57" s="4">
        <v>1</v>
      </c>
      <c r="F57" s="5">
        <v>150</v>
      </c>
      <c r="G57" s="5" t="s">
        <v>97</v>
      </c>
      <c r="H57" s="28">
        <v>0.23402777777777781</v>
      </c>
      <c r="I57" s="28">
        <v>0.79722222222222217</v>
      </c>
      <c r="J57" s="44">
        <f t="shared" si="1"/>
        <v>13.516666666666664</v>
      </c>
      <c r="K57" s="5"/>
      <c r="L57" s="133">
        <v>9239</v>
      </c>
      <c r="M57" s="45">
        <f t="shared" si="2"/>
        <v>13.516666666666664</v>
      </c>
      <c r="N57" s="25">
        <f t="shared" ref="N57:N58" si="81">L57-$L$55</f>
        <v>9016</v>
      </c>
      <c r="O57" s="83">
        <f t="shared" ref="O57:O58" si="82">N57*(1/$M$1)*(1/108)*(1/10^6)*(1/$K$1)*(1000)*(1/M57)</f>
        <v>1.8547112669595206E-9</v>
      </c>
      <c r="P57" s="83">
        <f t="shared" si="77"/>
        <v>1.8547112669595205</v>
      </c>
      <c r="Q57" s="45"/>
      <c r="R57" s="45"/>
      <c r="S57" s="45"/>
      <c r="T57" s="25"/>
      <c r="U57" s="25"/>
      <c r="V57" s="5">
        <v>150</v>
      </c>
      <c r="W57" s="5" t="s">
        <v>97</v>
      </c>
    </row>
    <row r="58" spans="3:23" ht="19" thickTop="1" thickBot="1">
      <c r="C58" s="3">
        <f t="shared" si="0"/>
        <v>248</v>
      </c>
      <c r="D58" s="49">
        <v>39613</v>
      </c>
      <c r="E58" s="4">
        <v>1</v>
      </c>
      <c r="F58" s="5">
        <v>150</v>
      </c>
      <c r="G58" s="5" t="s">
        <v>97</v>
      </c>
      <c r="H58" s="28">
        <v>0.23402777777777781</v>
      </c>
      <c r="I58" s="28">
        <v>0.79722222222222217</v>
      </c>
      <c r="J58" s="44">
        <f t="shared" si="1"/>
        <v>13.516666666666664</v>
      </c>
      <c r="K58" s="5"/>
      <c r="L58" s="134">
        <v>9674</v>
      </c>
      <c r="M58" s="47">
        <f t="shared" si="2"/>
        <v>13.516666666666664</v>
      </c>
      <c r="N58" s="26">
        <f t="shared" si="81"/>
        <v>9451</v>
      </c>
      <c r="O58" s="85">
        <f t="shared" si="82"/>
        <v>1.9441965598973406E-9</v>
      </c>
      <c r="P58" s="85">
        <f t="shared" si="17"/>
        <v>1.9441965598973407</v>
      </c>
      <c r="Q58" s="47"/>
      <c r="R58" s="47"/>
      <c r="S58" s="47"/>
      <c r="T58" s="26"/>
      <c r="U58" s="136"/>
      <c r="V58" s="5">
        <v>150</v>
      </c>
      <c r="W58" s="5" t="s">
        <v>97</v>
      </c>
    </row>
    <row r="59" spans="3:23" ht="19" thickTop="1" thickBot="1">
      <c r="C59" s="3">
        <f t="shared" si="0"/>
        <v>249</v>
      </c>
      <c r="D59" s="49">
        <v>39613</v>
      </c>
      <c r="E59" s="4">
        <v>1</v>
      </c>
      <c r="F59" s="5" t="s">
        <v>105</v>
      </c>
      <c r="G59" s="5" t="s">
        <v>96</v>
      </c>
      <c r="H59" s="28">
        <v>0.23402777777777781</v>
      </c>
      <c r="I59" s="28">
        <v>0.79722222222222217</v>
      </c>
      <c r="J59" s="44">
        <f t="shared" si="1"/>
        <v>13.516666666666664</v>
      </c>
      <c r="K59" s="5"/>
      <c r="L59" s="133">
        <v>99</v>
      </c>
      <c r="M59" s="45">
        <f t="shared" si="2"/>
        <v>13.516666666666664</v>
      </c>
      <c r="N59" s="25"/>
      <c r="O59" s="34"/>
      <c r="P59" s="34"/>
      <c r="Q59" s="45"/>
      <c r="R59" s="45"/>
      <c r="S59" s="45"/>
      <c r="T59" s="25"/>
      <c r="U59" s="25"/>
      <c r="V59" s="5" t="s">
        <v>105</v>
      </c>
      <c r="W59" s="5" t="s">
        <v>96</v>
      </c>
    </row>
    <row r="60" spans="3:23" ht="19" thickTop="1" thickBot="1">
      <c r="C60" s="3">
        <f t="shared" si="0"/>
        <v>250</v>
      </c>
      <c r="D60" s="49">
        <v>39613</v>
      </c>
      <c r="E60" s="4">
        <v>1</v>
      </c>
      <c r="F60" s="5">
        <v>175</v>
      </c>
      <c r="G60" s="5" t="s">
        <v>96</v>
      </c>
      <c r="H60" s="28">
        <v>0.23402777777777781</v>
      </c>
      <c r="I60" s="28">
        <v>0.79722222222222217</v>
      </c>
      <c r="J60" s="44">
        <f t="shared" si="1"/>
        <v>13.516666666666664</v>
      </c>
      <c r="K60" s="5"/>
      <c r="L60" s="133">
        <v>5835</v>
      </c>
      <c r="M60" s="45">
        <f t="shared" si="2"/>
        <v>13.516666666666664</v>
      </c>
      <c r="N60" s="25">
        <f>L60-$L$59</f>
        <v>5736</v>
      </c>
      <c r="O60" s="83">
        <f>N60*(1/$M$1)*(1/108)*(1/10^6)*(1/$K$1)*(1000)*(1/M60)</f>
        <v>1.1799715868766424E-9</v>
      </c>
      <c r="P60" s="83">
        <f t="shared" ref="P60:P61" si="83">O60*(10^12)/1000</f>
        <v>1.1799715868766423</v>
      </c>
      <c r="Q60" s="45">
        <f t="shared" ref="Q60" si="84">AVERAGE(P60:P62)</f>
        <v>1.2346913292248269</v>
      </c>
      <c r="R60" s="45">
        <f t="shared" ref="R60" si="85">STDEV(P60:P62)</f>
        <v>7.8791960132417474E-2</v>
      </c>
      <c r="S60" s="45">
        <f t="shared" ref="S60" si="86">(R60/Q60)*100</f>
        <v>6.3815107685161463</v>
      </c>
      <c r="T60" s="84">
        <f>(Q60/10^12)*(1.5)</f>
        <v>1.8520369938372404E-12</v>
      </c>
      <c r="U60" s="84">
        <f>T60*(10^12)</f>
        <v>1.8520369938372405</v>
      </c>
      <c r="V60" s="5">
        <v>175</v>
      </c>
      <c r="W60" s="5" t="s">
        <v>96</v>
      </c>
    </row>
    <row r="61" spans="3:23" ht="19" thickTop="1" thickBot="1">
      <c r="C61" s="3">
        <f t="shared" si="0"/>
        <v>251</v>
      </c>
      <c r="D61" s="49">
        <v>39613</v>
      </c>
      <c r="E61" s="4">
        <v>1</v>
      </c>
      <c r="F61" s="5">
        <v>175</v>
      </c>
      <c r="G61" s="5" t="s">
        <v>96</v>
      </c>
      <c r="H61" s="28">
        <v>0.23402777777777781</v>
      </c>
      <c r="I61" s="28">
        <v>0.79722222222222217</v>
      </c>
      <c r="J61" s="44">
        <f t="shared" si="1"/>
        <v>13.516666666666664</v>
      </c>
      <c r="K61" s="5"/>
      <c r="L61" s="133">
        <v>6540</v>
      </c>
      <c r="M61" s="45">
        <f t="shared" si="2"/>
        <v>13.516666666666664</v>
      </c>
      <c r="N61" s="25">
        <f t="shared" ref="N61:N62" si="87">L61-$L$59</f>
        <v>6441</v>
      </c>
      <c r="O61" s="83">
        <f t="shared" ref="O61:O62" si="88">N61*(1/$M$1)*(1/108)*(1/10^6)*(1/$K$1)*(1000)*(1/M61)</f>
        <v>1.3249994754310412E-9</v>
      </c>
      <c r="P61" s="83">
        <f t="shared" si="83"/>
        <v>1.3249994754310412</v>
      </c>
      <c r="Q61" s="45"/>
      <c r="R61" s="45"/>
      <c r="S61" s="45"/>
      <c r="T61" s="25"/>
      <c r="U61" s="25"/>
      <c r="V61" s="5">
        <v>175</v>
      </c>
      <c r="W61" s="5" t="s">
        <v>96</v>
      </c>
    </row>
    <row r="62" spans="3:23" ht="19" thickTop="1" thickBot="1">
      <c r="C62" s="3">
        <f t="shared" si="0"/>
        <v>252</v>
      </c>
      <c r="D62" s="49">
        <v>39613</v>
      </c>
      <c r="E62" s="4">
        <v>1</v>
      </c>
      <c r="F62" s="5">
        <v>175</v>
      </c>
      <c r="G62" s="5" t="s">
        <v>96</v>
      </c>
      <c r="H62" s="28">
        <v>0.23402777777777781</v>
      </c>
      <c r="I62" s="28">
        <v>0.79722222222222217</v>
      </c>
      <c r="J62" s="44">
        <f t="shared" si="1"/>
        <v>13.516666666666664</v>
      </c>
      <c r="K62" s="5"/>
      <c r="L62" s="134">
        <v>5928</v>
      </c>
      <c r="M62" s="47">
        <f t="shared" si="2"/>
        <v>13.516666666666664</v>
      </c>
      <c r="N62" s="26">
        <f t="shared" si="87"/>
        <v>5829</v>
      </c>
      <c r="O62" s="85">
        <f t="shared" si="88"/>
        <v>1.1991029253667971E-9</v>
      </c>
      <c r="P62" s="85">
        <f t="shared" si="17"/>
        <v>1.1991029253667971</v>
      </c>
      <c r="Q62" s="47"/>
      <c r="R62" s="47"/>
      <c r="S62" s="47"/>
      <c r="T62" s="26"/>
      <c r="U62" s="136"/>
      <c r="V62" s="5">
        <v>175</v>
      </c>
      <c r="W62" s="5" t="s">
        <v>96</v>
      </c>
    </row>
    <row r="63" spans="3:23" ht="19" thickTop="1" thickBot="1">
      <c r="C63" s="3">
        <f t="shared" si="0"/>
        <v>253</v>
      </c>
      <c r="D63" s="49">
        <v>39613</v>
      </c>
      <c r="E63" s="4">
        <v>1</v>
      </c>
      <c r="F63" s="5" t="s">
        <v>105</v>
      </c>
      <c r="G63" s="5" t="s">
        <v>97</v>
      </c>
      <c r="H63" s="28">
        <v>0.23402777777777781</v>
      </c>
      <c r="I63" s="28">
        <v>0.79722222222222217</v>
      </c>
      <c r="J63" s="44">
        <f t="shared" si="1"/>
        <v>13.516666666666664</v>
      </c>
      <c r="K63" s="5"/>
      <c r="L63" s="133">
        <v>211</v>
      </c>
      <c r="M63" s="45">
        <f t="shared" si="2"/>
        <v>13.516666666666664</v>
      </c>
      <c r="N63" s="25"/>
      <c r="O63" s="34"/>
      <c r="P63" s="34"/>
      <c r="Q63" s="45"/>
      <c r="R63" s="45"/>
      <c r="S63" s="45"/>
      <c r="T63" s="25"/>
      <c r="U63" s="25"/>
      <c r="V63" s="5" t="s">
        <v>105</v>
      </c>
      <c r="W63" s="5" t="s">
        <v>97</v>
      </c>
    </row>
    <row r="64" spans="3:23" ht="19" thickTop="1" thickBot="1">
      <c r="C64" s="3">
        <f t="shared" si="0"/>
        <v>254</v>
      </c>
      <c r="D64" s="49">
        <v>39613</v>
      </c>
      <c r="E64" s="4">
        <v>1</v>
      </c>
      <c r="F64" s="5">
        <v>175</v>
      </c>
      <c r="G64" s="5" t="s">
        <v>97</v>
      </c>
      <c r="H64" s="28">
        <v>0.23402777777777781</v>
      </c>
      <c r="I64" s="28">
        <v>0.79722222222222217</v>
      </c>
      <c r="J64" s="44">
        <f t="shared" si="1"/>
        <v>13.516666666666664</v>
      </c>
      <c r="K64" s="5"/>
      <c r="L64" s="133">
        <v>4295</v>
      </c>
      <c r="M64" s="45">
        <f t="shared" si="2"/>
        <v>13.516666666666664</v>
      </c>
      <c r="N64" s="25">
        <f>L64-$L$63</f>
        <v>4084</v>
      </c>
      <c r="O64" s="83">
        <f>N64*(1/$M$1)*(1/108)*(1/10^6)*(1/$K$1)*(1000)*(1/M64)</f>
        <v>8.4013318703002219E-10</v>
      </c>
      <c r="P64" s="83">
        <f t="shared" ref="P64:P65" si="89">O64*(10^12)/1000</f>
        <v>0.84013318703002227</v>
      </c>
      <c r="Q64" s="45">
        <f t="shared" ref="Q64" si="90">AVERAGE(P64:P66)</f>
        <v>0.85967595215437387</v>
      </c>
      <c r="R64" s="45">
        <f t="shared" ref="R64" si="91">STDEV(P64:P66)</f>
        <v>1.8050098117041224E-2</v>
      </c>
      <c r="S64" s="45">
        <f t="shared" ref="S64" si="92">(R64/Q64)*100</f>
        <v>2.0996397621460892</v>
      </c>
      <c r="T64" s="84">
        <f>(Q64/10^12)*(1.5)</f>
        <v>1.2895139282315609E-12</v>
      </c>
      <c r="U64" s="84">
        <f>T64*(10^12)</f>
        <v>1.2895139282315609</v>
      </c>
      <c r="V64" s="5">
        <v>175</v>
      </c>
      <c r="W64" s="5" t="s">
        <v>97</v>
      </c>
    </row>
    <row r="65" spans="3:23" ht="19" thickTop="1" thickBot="1">
      <c r="C65" s="3">
        <f t="shared" si="0"/>
        <v>255</v>
      </c>
      <c r="D65" s="49">
        <v>39613</v>
      </c>
      <c r="E65" s="4">
        <v>1</v>
      </c>
      <c r="F65" s="5">
        <v>175</v>
      </c>
      <c r="G65" s="5" t="s">
        <v>97</v>
      </c>
      <c r="H65" s="28">
        <v>0.23402777777777781</v>
      </c>
      <c r="I65" s="28">
        <v>0.79722222222222217</v>
      </c>
      <c r="J65" s="44">
        <f t="shared" si="1"/>
        <v>13.516666666666664</v>
      </c>
      <c r="K65" s="5"/>
      <c r="L65" s="133">
        <v>4407</v>
      </c>
      <c r="M65" s="45">
        <f t="shared" si="2"/>
        <v>13.516666666666664</v>
      </c>
      <c r="N65" s="25">
        <f t="shared" ref="N65:N66" si="93">L65-$L$63</f>
        <v>4196</v>
      </c>
      <c r="O65" s="83">
        <f t="shared" ref="O65:O66" si="94">N65*(1/$M$1)*(1/108)*(1/10^6)*(1/$K$1)*(1000)*(1/M65)</f>
        <v>8.6317307854504741E-10</v>
      </c>
      <c r="P65" s="83">
        <f t="shared" si="89"/>
        <v>0.86317307854504732</v>
      </c>
      <c r="Q65" s="45"/>
      <c r="R65" s="45"/>
      <c r="S65" s="45"/>
      <c r="T65" s="25"/>
      <c r="U65" s="25"/>
      <c r="V65" s="5">
        <v>175</v>
      </c>
      <c r="W65" s="5" t="s">
        <v>97</v>
      </c>
    </row>
    <row r="66" spans="3:23" ht="19" thickTop="1" thickBot="1">
      <c r="C66" s="3">
        <f t="shared" si="0"/>
        <v>256</v>
      </c>
      <c r="D66" s="49">
        <v>39613</v>
      </c>
      <c r="E66" s="4">
        <v>1</v>
      </c>
      <c r="F66" s="5">
        <v>175</v>
      </c>
      <c r="G66" s="5" t="s">
        <v>97</v>
      </c>
      <c r="H66" s="28">
        <v>0.23402777777777781</v>
      </c>
      <c r="I66" s="28">
        <v>0.79722222222222217</v>
      </c>
      <c r="J66" s="44">
        <f t="shared" si="1"/>
        <v>13.516666666666664</v>
      </c>
      <c r="K66" s="5"/>
      <c r="L66" s="134">
        <v>4468</v>
      </c>
      <c r="M66" s="47">
        <f t="shared" si="2"/>
        <v>13.516666666666664</v>
      </c>
      <c r="N66" s="26">
        <f t="shared" si="93"/>
        <v>4257</v>
      </c>
      <c r="O66" s="85">
        <f t="shared" si="94"/>
        <v>8.7572159088805201E-10</v>
      </c>
      <c r="P66" s="85">
        <f t="shared" si="17"/>
        <v>0.87572159088805201</v>
      </c>
      <c r="Q66" s="47"/>
      <c r="R66" s="47"/>
      <c r="S66" s="47"/>
      <c r="T66" s="26"/>
      <c r="U66" s="136"/>
      <c r="V66" s="5">
        <v>175</v>
      </c>
      <c r="W66" s="5" t="s">
        <v>97</v>
      </c>
    </row>
    <row r="67" spans="3:23">
      <c r="L67" s="34"/>
      <c r="M67" s="34"/>
      <c r="N67" s="34"/>
      <c r="O67" s="34"/>
      <c r="P67" s="34"/>
      <c r="Q67" s="45"/>
      <c r="R67" s="45"/>
      <c r="S67" s="34"/>
      <c r="T67" s="34"/>
      <c r="U67" s="34"/>
    </row>
    <row r="68" spans="3:23">
      <c r="L68" s="34"/>
      <c r="M68" s="34"/>
      <c r="N68" s="34"/>
      <c r="O68" s="34"/>
      <c r="P68" s="34"/>
      <c r="Q68" s="45"/>
      <c r="R68" s="45"/>
      <c r="S68" s="34"/>
      <c r="T68" s="34"/>
      <c r="U68" s="34"/>
    </row>
    <row r="69" spans="3:23">
      <c r="L69" s="34"/>
      <c r="M69" s="34"/>
      <c r="N69" s="34"/>
      <c r="O69" s="34"/>
      <c r="P69" s="34"/>
      <c r="Q69" s="45"/>
      <c r="R69" s="45"/>
      <c r="S69" s="34"/>
      <c r="T69" s="34"/>
      <c r="U69" s="34"/>
    </row>
    <row r="70" spans="3:23">
      <c r="L70" s="34"/>
      <c r="M70" s="34"/>
      <c r="N70" s="34"/>
      <c r="O70" s="34"/>
      <c r="P70" s="34"/>
      <c r="Q70" s="45"/>
      <c r="R70" s="45"/>
      <c r="S70" s="34"/>
      <c r="T70" s="34"/>
      <c r="U70" s="34"/>
    </row>
    <row r="71" spans="3:23">
      <c r="L71" s="34"/>
      <c r="M71" s="34"/>
      <c r="N71" s="34"/>
      <c r="O71" s="34"/>
      <c r="P71" s="34"/>
      <c r="Q71" s="45"/>
      <c r="R71" s="45"/>
      <c r="S71" s="34"/>
      <c r="T71" s="34"/>
      <c r="U71" s="34"/>
    </row>
    <row r="72" spans="3:23">
      <c r="L72" s="34"/>
      <c r="M72" s="34"/>
      <c r="N72" s="34"/>
      <c r="O72" s="34"/>
      <c r="P72" s="34"/>
      <c r="Q72" s="45"/>
      <c r="R72" s="45"/>
      <c r="S72" s="34"/>
      <c r="T72" s="34"/>
      <c r="U72" s="34"/>
    </row>
    <row r="73" spans="3:23">
      <c r="L73" s="34"/>
      <c r="M73" s="34"/>
      <c r="N73" s="34"/>
      <c r="O73" s="34"/>
      <c r="P73" s="34"/>
      <c r="Q73" s="45"/>
      <c r="R73" s="45"/>
      <c r="S73" s="34"/>
      <c r="T73" s="34"/>
      <c r="U73" s="34"/>
    </row>
    <row r="74" spans="3:23">
      <c r="L74" s="34"/>
      <c r="M74" s="34"/>
      <c r="N74" s="34"/>
      <c r="O74" s="34"/>
      <c r="P74" s="34"/>
      <c r="Q74" s="45"/>
      <c r="R74" s="45"/>
      <c r="S74" s="34"/>
      <c r="T74" s="34"/>
      <c r="U74" s="34"/>
    </row>
    <row r="75" spans="3:23">
      <c r="L75" s="34"/>
      <c r="M75" s="34"/>
      <c r="N75" s="34"/>
      <c r="O75" s="34"/>
      <c r="P75" s="34"/>
      <c r="Q75" s="45"/>
      <c r="R75" s="45"/>
      <c r="S75" s="34"/>
      <c r="T75" s="34"/>
      <c r="U75" s="34"/>
    </row>
    <row r="76" spans="3:23">
      <c r="L76" s="34"/>
      <c r="M76" s="34"/>
      <c r="N76" s="34"/>
      <c r="O76" s="34"/>
      <c r="P76" s="34"/>
      <c r="Q76" s="45"/>
      <c r="R76" s="45"/>
      <c r="S76" s="34"/>
      <c r="T76" s="34"/>
      <c r="U76" s="34"/>
    </row>
    <row r="77" spans="3:23">
      <c r="L77" s="34"/>
      <c r="M77" s="34"/>
      <c r="N77" s="34"/>
      <c r="O77" s="34"/>
      <c r="P77" s="34"/>
      <c r="Q77" s="45"/>
      <c r="R77" s="45"/>
      <c r="S77" s="34"/>
      <c r="T77" s="34"/>
      <c r="U77" s="34"/>
    </row>
    <row r="78" spans="3:23">
      <c r="L78" s="34"/>
      <c r="M78" s="34"/>
      <c r="N78" s="34"/>
      <c r="O78" s="34"/>
      <c r="P78" s="34"/>
      <c r="Q78" s="45"/>
      <c r="R78" s="45"/>
      <c r="S78" s="34"/>
      <c r="T78" s="34"/>
      <c r="U78" s="34"/>
    </row>
    <row r="79" spans="3:23">
      <c r="L79" s="34"/>
      <c r="M79" s="34"/>
      <c r="N79" s="34"/>
      <c r="O79" s="34"/>
      <c r="P79" s="34"/>
      <c r="Q79" s="45"/>
      <c r="R79" s="45"/>
      <c r="S79" s="34"/>
      <c r="T79" s="34"/>
      <c r="U79" s="34"/>
    </row>
    <row r="80" spans="3:23">
      <c r="L80" s="34"/>
      <c r="M80" s="34"/>
      <c r="N80" s="34"/>
      <c r="O80" s="34"/>
      <c r="P80" s="34"/>
      <c r="Q80" s="45"/>
      <c r="R80" s="45"/>
      <c r="S80" s="34"/>
      <c r="T80" s="34"/>
      <c r="U80" s="34"/>
    </row>
    <row r="81" spans="12:21">
      <c r="L81" s="34"/>
      <c r="M81" s="34"/>
      <c r="N81" s="34"/>
      <c r="O81" s="34"/>
      <c r="P81" s="34"/>
      <c r="Q81" s="45"/>
      <c r="R81" s="45"/>
      <c r="S81" s="34"/>
      <c r="T81" s="34"/>
      <c r="U81" s="34"/>
    </row>
    <row r="82" spans="12:21">
      <c r="L82" s="34"/>
      <c r="M82" s="34"/>
      <c r="N82" s="34"/>
      <c r="O82" s="34"/>
      <c r="P82" s="34"/>
      <c r="Q82" s="45"/>
      <c r="R82" s="45"/>
      <c r="S82" s="34"/>
      <c r="T82" s="34"/>
      <c r="U82" s="34"/>
    </row>
    <row r="83" spans="12:21">
      <c r="L83" s="34"/>
      <c r="M83" s="34"/>
      <c r="N83" s="34"/>
      <c r="O83" s="34"/>
      <c r="P83" s="34"/>
      <c r="Q83" s="45"/>
      <c r="R83" s="45"/>
      <c r="S83" s="34"/>
      <c r="T83" s="34"/>
      <c r="U83" s="34"/>
    </row>
    <row r="84" spans="12:21">
      <c r="L84" s="34"/>
      <c r="M84" s="34"/>
      <c r="N84" s="34"/>
      <c r="O84" s="34"/>
      <c r="P84" s="34"/>
      <c r="Q84" s="45"/>
      <c r="R84" s="45"/>
      <c r="S84" s="34"/>
      <c r="T84" s="34"/>
      <c r="U84" s="34"/>
    </row>
    <row r="85" spans="12:21">
      <c r="L85" s="34"/>
      <c r="M85" s="34"/>
      <c r="N85" s="34"/>
      <c r="O85" s="34"/>
      <c r="P85" s="34"/>
      <c r="Q85" s="45"/>
      <c r="R85" s="45"/>
      <c r="S85" s="34"/>
      <c r="T85" s="34"/>
      <c r="U85" s="34"/>
    </row>
    <row r="86" spans="12:21">
      <c r="L86" s="34"/>
      <c r="M86" s="34"/>
      <c r="N86" s="34"/>
      <c r="O86" s="34"/>
      <c r="P86" s="34"/>
      <c r="Q86" s="45"/>
      <c r="R86" s="45"/>
      <c r="S86" s="34"/>
      <c r="T86" s="34"/>
      <c r="U86" s="34"/>
    </row>
    <row r="87" spans="12:21">
      <c r="L87" s="34"/>
      <c r="M87" s="34"/>
      <c r="N87" s="34"/>
      <c r="O87" s="34"/>
      <c r="P87" s="34"/>
      <c r="Q87" s="45"/>
      <c r="R87" s="45"/>
      <c r="S87" s="34"/>
      <c r="T87" s="34"/>
      <c r="U87" s="34"/>
    </row>
    <row r="88" spans="12:21">
      <c r="L88" s="34"/>
      <c r="M88" s="34"/>
      <c r="N88" s="34"/>
      <c r="O88" s="34"/>
      <c r="P88" s="34"/>
      <c r="Q88" s="45"/>
      <c r="R88" s="45"/>
      <c r="S88" s="34"/>
      <c r="T88" s="34"/>
      <c r="U88" s="34"/>
    </row>
    <row r="89" spans="12:21">
      <c r="L89" s="34"/>
      <c r="M89" s="34"/>
      <c r="N89" s="34"/>
      <c r="O89" s="34"/>
      <c r="P89" s="34"/>
      <c r="Q89" s="45"/>
      <c r="R89" s="45"/>
      <c r="S89" s="34"/>
      <c r="T89" s="34"/>
      <c r="U89" s="34"/>
    </row>
    <row r="90" spans="12:21">
      <c r="L90" s="34"/>
      <c r="M90" s="34"/>
      <c r="N90" s="34"/>
      <c r="O90" s="34"/>
      <c r="P90" s="34"/>
      <c r="Q90" s="45"/>
      <c r="R90" s="45"/>
      <c r="S90" s="34"/>
      <c r="T90" s="34"/>
      <c r="U90" s="34"/>
    </row>
    <row r="91" spans="12:21">
      <c r="L91" s="34"/>
      <c r="M91" s="34"/>
      <c r="N91" s="34"/>
      <c r="O91" s="34"/>
      <c r="P91" s="34"/>
      <c r="Q91" s="45"/>
      <c r="R91" s="45"/>
      <c r="S91" s="34"/>
      <c r="T91" s="34"/>
      <c r="U91" s="34"/>
    </row>
    <row r="92" spans="12:21">
      <c r="L92" s="34"/>
      <c r="M92" s="34"/>
      <c r="N92" s="34"/>
      <c r="O92" s="34"/>
      <c r="P92" s="34"/>
      <c r="Q92" s="45"/>
      <c r="R92" s="45"/>
      <c r="S92" s="34"/>
      <c r="T92" s="34"/>
      <c r="U92" s="34"/>
    </row>
    <row r="93" spans="12:21">
      <c r="L93" s="34"/>
      <c r="M93" s="34"/>
      <c r="N93" s="34"/>
      <c r="O93" s="34"/>
      <c r="P93" s="34"/>
      <c r="Q93" s="45"/>
      <c r="R93" s="45"/>
      <c r="S93" s="34"/>
      <c r="T93" s="34"/>
      <c r="U93" s="34"/>
    </row>
    <row r="94" spans="12:21">
      <c r="L94" s="34"/>
      <c r="M94" s="34"/>
      <c r="N94" s="34"/>
      <c r="O94" s="34"/>
      <c r="P94" s="34"/>
      <c r="Q94" s="45"/>
      <c r="R94" s="45"/>
      <c r="S94" s="34"/>
      <c r="T94" s="34"/>
      <c r="U94" s="34"/>
    </row>
    <row r="95" spans="12:21">
      <c r="L95" s="34"/>
      <c r="M95" s="34"/>
      <c r="N95" s="34"/>
      <c r="O95" s="34"/>
      <c r="P95" s="34"/>
      <c r="Q95" s="45"/>
      <c r="R95" s="45"/>
      <c r="S95" s="34"/>
      <c r="T95" s="34"/>
      <c r="U95" s="34"/>
    </row>
    <row r="96" spans="12:21">
      <c r="L96" s="34"/>
      <c r="M96" s="34"/>
      <c r="N96" s="34"/>
      <c r="O96" s="34"/>
      <c r="P96" s="34"/>
      <c r="Q96" s="45"/>
      <c r="R96" s="45"/>
      <c r="S96" s="34"/>
      <c r="T96" s="34"/>
      <c r="U96" s="34"/>
    </row>
    <row r="97" spans="12:21">
      <c r="L97" s="34"/>
      <c r="M97" s="34"/>
      <c r="N97" s="34"/>
      <c r="O97" s="34"/>
      <c r="P97" s="34"/>
      <c r="Q97" s="45"/>
      <c r="R97" s="45"/>
      <c r="S97" s="34"/>
      <c r="T97" s="34"/>
      <c r="U97" s="34"/>
    </row>
    <row r="98" spans="12:21">
      <c r="L98" s="34"/>
      <c r="M98" s="34"/>
      <c r="N98" s="34"/>
      <c r="O98" s="34"/>
      <c r="P98" s="34"/>
      <c r="Q98" s="45"/>
      <c r="R98" s="45"/>
      <c r="S98" s="34"/>
      <c r="T98" s="34"/>
      <c r="U98" s="34"/>
    </row>
    <row r="99" spans="12:21">
      <c r="L99" s="34"/>
      <c r="M99" s="34"/>
      <c r="N99" s="34"/>
      <c r="O99" s="34"/>
      <c r="P99" s="34"/>
      <c r="Q99" s="45"/>
      <c r="R99" s="45"/>
      <c r="S99" s="34"/>
      <c r="T99" s="34"/>
      <c r="U99" s="34"/>
    </row>
    <row r="100" spans="12:21">
      <c r="L100" s="34"/>
      <c r="M100" s="34"/>
      <c r="N100" s="34"/>
      <c r="O100" s="34"/>
      <c r="P100" s="34"/>
      <c r="Q100" s="45"/>
      <c r="R100" s="45"/>
      <c r="S100" s="34"/>
      <c r="T100" s="34"/>
      <c r="U100" s="34"/>
    </row>
    <row r="101" spans="12:21">
      <c r="L101" s="34"/>
      <c r="M101" s="34"/>
      <c r="N101" s="34"/>
      <c r="O101" s="34"/>
      <c r="P101" s="34"/>
      <c r="Q101" s="45"/>
      <c r="R101" s="45"/>
      <c r="S101" s="34"/>
      <c r="T101" s="34"/>
      <c r="U101" s="34"/>
    </row>
    <row r="102" spans="12:21">
      <c r="L102" s="34"/>
      <c r="M102" s="34"/>
      <c r="N102" s="34"/>
      <c r="O102" s="34"/>
      <c r="P102" s="34"/>
      <c r="Q102" s="45"/>
      <c r="R102" s="45"/>
      <c r="S102" s="34"/>
      <c r="T102" s="34"/>
      <c r="U102" s="34"/>
    </row>
    <row r="103" spans="12:21">
      <c r="L103" s="34"/>
      <c r="M103" s="34"/>
      <c r="N103" s="34"/>
      <c r="O103" s="34"/>
      <c r="P103" s="34"/>
      <c r="Q103" s="45"/>
      <c r="R103" s="45"/>
      <c r="S103" s="34"/>
      <c r="T103" s="34"/>
      <c r="U103" s="34"/>
    </row>
  </sheetData>
  <phoneticPr fontId="3" type="noConversion"/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B84"/>
  <sheetViews>
    <sheetView topLeftCell="L1" zoomScale="75" workbookViewId="0">
      <selection activeCell="AD8" sqref="AD8"/>
    </sheetView>
  </sheetViews>
  <sheetFormatPr baseColWidth="10" defaultColWidth="11" defaultRowHeight="13" x14ac:dyDescent="0"/>
  <cols>
    <col min="1" max="1" width="16.85546875" bestFit="1" customWidth="1"/>
    <col min="3" max="3" width="19.140625" bestFit="1" customWidth="1"/>
    <col min="4" max="4" width="16.28515625" customWidth="1"/>
    <col min="6" max="6" width="13.42578125" bestFit="1" customWidth="1"/>
    <col min="7" max="7" width="13.42578125" customWidth="1"/>
    <col min="8" max="8" width="13" bestFit="1" customWidth="1"/>
    <col min="9" max="9" width="18.42578125" customWidth="1"/>
    <col min="10" max="11" width="17.5703125" customWidth="1"/>
    <col min="12" max="12" width="14.140625" customWidth="1"/>
    <col min="16" max="16" width="18.140625" bestFit="1" customWidth="1"/>
    <col min="18" max="19" width="11" style="29"/>
    <col min="21" max="22" width="12.7109375" customWidth="1"/>
    <col min="23" max="23" width="13.42578125" customWidth="1"/>
    <col min="24" max="24" width="13" customWidth="1"/>
  </cols>
  <sheetData>
    <row r="1" spans="1:28" ht="17" thickBot="1">
      <c r="A1" s="9" t="s">
        <v>95</v>
      </c>
      <c r="B1" s="9"/>
      <c r="C1" s="1"/>
      <c r="D1" s="1"/>
      <c r="E1" s="2"/>
      <c r="F1" s="1"/>
      <c r="G1" s="1"/>
      <c r="H1" s="1"/>
      <c r="K1" s="24" t="s">
        <v>37</v>
      </c>
      <c r="L1" s="24">
        <v>1.5</v>
      </c>
      <c r="M1" s="10" t="s">
        <v>38</v>
      </c>
      <c r="N1" s="10">
        <v>2220000</v>
      </c>
      <c r="O1" s="34"/>
      <c r="P1" s="83"/>
      <c r="Q1" s="131"/>
      <c r="R1" s="45"/>
      <c r="U1" s="20" t="s">
        <v>44</v>
      </c>
      <c r="V1" s="20"/>
      <c r="W1" s="1"/>
      <c r="X1" s="1"/>
    </row>
    <row r="2" spans="1:28" ht="70" thickTop="1" thickBot="1">
      <c r="A2" s="9" t="s">
        <v>0</v>
      </c>
      <c r="B2" s="9"/>
      <c r="C2" s="3" t="s">
        <v>86</v>
      </c>
      <c r="D2" s="3" t="s">
        <v>87</v>
      </c>
      <c r="E2" s="4" t="s">
        <v>88</v>
      </c>
      <c r="F2" s="3" t="s">
        <v>89</v>
      </c>
      <c r="G2" s="3"/>
      <c r="H2" s="3" t="s">
        <v>90</v>
      </c>
      <c r="I2" s="3" t="s">
        <v>91</v>
      </c>
      <c r="J2" s="3" t="s">
        <v>92</v>
      </c>
      <c r="K2" s="3" t="s">
        <v>39</v>
      </c>
      <c r="L2" s="3" t="s">
        <v>93</v>
      </c>
      <c r="M2" s="32" t="s">
        <v>94</v>
      </c>
      <c r="N2" s="33" t="s">
        <v>22</v>
      </c>
      <c r="O2" s="33" t="s">
        <v>82</v>
      </c>
      <c r="P2" s="33" t="s">
        <v>24</v>
      </c>
      <c r="Q2" s="33" t="s">
        <v>23</v>
      </c>
      <c r="R2" s="142" t="s">
        <v>83</v>
      </c>
      <c r="S2" s="142" t="s">
        <v>84</v>
      </c>
      <c r="T2" s="33" t="s">
        <v>49</v>
      </c>
      <c r="U2" s="33" t="s">
        <v>45</v>
      </c>
      <c r="V2" s="33" t="s">
        <v>46</v>
      </c>
      <c r="W2" s="3" t="s">
        <v>89</v>
      </c>
      <c r="X2" s="3" t="s">
        <v>90</v>
      </c>
      <c r="Z2" t="s">
        <v>62</v>
      </c>
      <c r="AA2" s="73" t="s">
        <v>64</v>
      </c>
      <c r="AB2" s="73" t="s">
        <v>63</v>
      </c>
    </row>
    <row r="3" spans="1:28" ht="19" thickTop="1" thickBot="1">
      <c r="A3" s="9" t="s">
        <v>106</v>
      </c>
      <c r="B3" s="9"/>
      <c r="C3" s="3">
        <f>'Array 4'!C66+1</f>
        <v>257</v>
      </c>
      <c r="D3" s="6">
        <v>39614</v>
      </c>
      <c r="E3" s="4">
        <v>1</v>
      </c>
      <c r="F3" s="5" t="s">
        <v>98</v>
      </c>
      <c r="G3" s="5" t="s">
        <v>1</v>
      </c>
      <c r="H3" s="5" t="s">
        <v>96</v>
      </c>
      <c r="I3" s="7">
        <v>0.28472222222222221</v>
      </c>
      <c r="J3" s="7">
        <v>0.81944444444444453</v>
      </c>
      <c r="K3" s="44">
        <f>(J3-I3)*24</f>
        <v>12.833333333333336</v>
      </c>
      <c r="L3" s="5"/>
      <c r="M3" s="27">
        <v>845</v>
      </c>
      <c r="N3" s="45">
        <f>K3</f>
        <v>12.833333333333336</v>
      </c>
      <c r="O3" s="25"/>
      <c r="T3" s="29"/>
      <c r="U3" s="25"/>
      <c r="V3" s="25"/>
      <c r="W3" s="5" t="s">
        <v>98</v>
      </c>
      <c r="X3" s="5" t="s">
        <v>96</v>
      </c>
      <c r="Z3">
        <f>W4</f>
        <v>5</v>
      </c>
      <c r="AA3" s="11">
        <f>V4</f>
        <v>19.863478196811521</v>
      </c>
      <c r="AB3" s="11">
        <f>V8</f>
        <v>14.514406181072838</v>
      </c>
    </row>
    <row r="4" spans="1:28" ht="19" thickTop="1" thickBot="1">
      <c r="A4" s="9"/>
      <c r="B4" s="9"/>
      <c r="C4" s="3">
        <f t="shared" ref="C4:C66" si="0">C3+1</f>
        <v>258</v>
      </c>
      <c r="D4" s="6">
        <v>39614</v>
      </c>
      <c r="E4" s="4">
        <v>1</v>
      </c>
      <c r="F4" s="5">
        <v>5</v>
      </c>
      <c r="G4" s="5" t="s">
        <v>1</v>
      </c>
      <c r="H4" s="5" t="s">
        <v>96</v>
      </c>
      <c r="I4" s="28">
        <v>0.28472222222222221</v>
      </c>
      <c r="J4" s="28">
        <v>0.81944444444444453</v>
      </c>
      <c r="K4" s="44">
        <f t="shared" ref="K4:K66" si="1">(J4-I4)*24</f>
        <v>12.833333333333336</v>
      </c>
      <c r="L4" s="5"/>
      <c r="M4" s="27">
        <v>65394</v>
      </c>
      <c r="N4" s="45">
        <f t="shared" ref="N4:N66" si="2">K4</f>
        <v>12.833333333333336</v>
      </c>
      <c r="O4" s="25">
        <f>M4-$M$3</f>
        <v>64549</v>
      </c>
      <c r="P4" s="11">
        <f>O4*(1/$N$1)*(1/108)*(1/10^6)*(1/$L$1)*(1000)*(1/N4)</f>
        <v>1.3985630652297313E-8</v>
      </c>
      <c r="Q4" s="11">
        <f>P4*(10^12)/1000</f>
        <v>13.985630652297314</v>
      </c>
      <c r="R4" s="29">
        <f>AVERAGE(Q4:Q6)</f>
        <v>13.242318797874347</v>
      </c>
      <c r="S4" s="29">
        <f>STDEV(Q4:Q6)</f>
        <v>0.64480477038894457</v>
      </c>
      <c r="T4" s="29">
        <f>(S4/R4)*100</f>
        <v>4.869273880435868</v>
      </c>
      <c r="U4" s="84">
        <f>(R4/10^12)*(1.5)</f>
        <v>1.986347819681152E-11</v>
      </c>
      <c r="V4" s="84">
        <f>U4*(10^12)</f>
        <v>19.863478196811521</v>
      </c>
      <c r="W4" s="5">
        <v>5</v>
      </c>
      <c r="X4" s="5" t="s">
        <v>96</v>
      </c>
      <c r="Z4">
        <f>W12</f>
        <v>25</v>
      </c>
      <c r="AA4" s="11">
        <f>V12</f>
        <v>24.473607806941128</v>
      </c>
      <c r="AB4" s="11">
        <f>V16</f>
        <v>11.376528043194705</v>
      </c>
    </row>
    <row r="5" spans="1:28" ht="19" thickTop="1" thickBot="1">
      <c r="A5" s="9"/>
      <c r="B5" s="9"/>
      <c r="C5" s="3">
        <f t="shared" si="0"/>
        <v>259</v>
      </c>
      <c r="D5" s="6">
        <v>39614</v>
      </c>
      <c r="E5" s="4">
        <v>1</v>
      </c>
      <c r="F5" s="5">
        <v>5</v>
      </c>
      <c r="G5" s="5" t="s">
        <v>1</v>
      </c>
      <c r="H5" s="5" t="s">
        <v>96</v>
      </c>
      <c r="I5" s="28">
        <v>0.28472222222222221</v>
      </c>
      <c r="J5" s="28">
        <v>0.81944444444444453</v>
      </c>
      <c r="K5" s="44">
        <f t="shared" si="1"/>
        <v>12.833333333333336</v>
      </c>
      <c r="L5" s="5"/>
      <c r="M5" s="27">
        <v>60420</v>
      </c>
      <c r="N5" s="45">
        <f t="shared" si="2"/>
        <v>12.833333333333336</v>
      </c>
      <c r="O5" s="25">
        <f>M5-$M$3</f>
        <v>59575</v>
      </c>
      <c r="P5" s="11">
        <f>O5*(1/$N$1)*(1/108)*(1/10^6)*(1/$L$1)*(1000)*(1/N5)</f>
        <v>1.2907929574596236E-8</v>
      </c>
      <c r="Q5" s="11">
        <f>P5*(10^12)/1000</f>
        <v>12.907929574596235</v>
      </c>
      <c r="T5" s="29"/>
      <c r="U5" s="84"/>
      <c r="V5" s="84"/>
      <c r="W5" s="5">
        <v>5</v>
      </c>
      <c r="X5" s="5" t="s">
        <v>96</v>
      </c>
      <c r="Z5">
        <f>W20</f>
        <v>45</v>
      </c>
      <c r="AA5" s="11">
        <f>V20</f>
        <v>24.059449059449054</v>
      </c>
      <c r="AB5" s="11">
        <f>V24</f>
        <v>13.847505514172175</v>
      </c>
    </row>
    <row r="6" spans="1:28" ht="19" thickTop="1" thickBot="1">
      <c r="C6" s="3">
        <f t="shared" si="0"/>
        <v>260</v>
      </c>
      <c r="D6" s="6">
        <v>39614</v>
      </c>
      <c r="E6" s="4">
        <v>1</v>
      </c>
      <c r="F6" s="5">
        <v>5</v>
      </c>
      <c r="G6" s="5" t="s">
        <v>1</v>
      </c>
      <c r="H6" s="5" t="s">
        <v>96</v>
      </c>
      <c r="I6" s="28">
        <v>0.28472222222222221</v>
      </c>
      <c r="J6" s="28">
        <v>0.81944444444444453</v>
      </c>
      <c r="K6" s="44">
        <f t="shared" si="1"/>
        <v>12.833333333333336</v>
      </c>
      <c r="L6" s="5"/>
      <c r="M6" s="35">
        <v>60076</v>
      </c>
      <c r="N6" s="47">
        <f t="shared" si="2"/>
        <v>12.833333333333336</v>
      </c>
      <c r="O6" s="26">
        <f t="shared" ref="O6" si="3">M6-$M$3</f>
        <v>59231</v>
      </c>
      <c r="P6" s="19">
        <f>O6*(1/$N$1)*(1/108)*(1/10^6)*(1/$L$1)*(1000)*(1/N6)</f>
        <v>1.2833396166729494E-8</v>
      </c>
      <c r="Q6" s="19">
        <f t="shared" ref="Q6" si="4">P6*(10^12)/1000</f>
        <v>12.833396166729493</v>
      </c>
      <c r="R6" s="31"/>
      <c r="S6" s="31"/>
      <c r="T6" s="31"/>
      <c r="U6" s="85"/>
      <c r="V6" s="135"/>
      <c r="W6" s="5">
        <v>5</v>
      </c>
      <c r="X6" s="5" t="s">
        <v>96</v>
      </c>
      <c r="Z6">
        <f>W28</f>
        <v>75</v>
      </c>
      <c r="AA6" s="11">
        <f>V28</f>
        <v>18.86865220198553</v>
      </c>
      <c r="AB6" s="11">
        <f>V32</f>
        <v>8.8587505254171877</v>
      </c>
    </row>
    <row r="7" spans="1:28" ht="19" thickTop="1" thickBot="1">
      <c r="C7" s="3">
        <f t="shared" si="0"/>
        <v>261</v>
      </c>
      <c r="D7" s="6">
        <v>39614</v>
      </c>
      <c r="E7" s="4">
        <v>1</v>
      </c>
      <c r="F7" s="5" t="s">
        <v>98</v>
      </c>
      <c r="G7" s="5" t="s">
        <v>2</v>
      </c>
      <c r="H7" s="5" t="s">
        <v>97</v>
      </c>
      <c r="I7" s="28">
        <v>0.28472222222222221</v>
      </c>
      <c r="J7" s="28">
        <v>0.81944444444444453</v>
      </c>
      <c r="K7" s="44">
        <f t="shared" si="1"/>
        <v>12.833333333333336</v>
      </c>
      <c r="L7" s="5"/>
      <c r="M7" s="27">
        <v>323</v>
      </c>
      <c r="N7" s="45">
        <f t="shared" si="2"/>
        <v>12.833333333333336</v>
      </c>
      <c r="O7" s="25"/>
      <c r="T7" s="29"/>
      <c r="U7" s="25"/>
      <c r="V7" s="25"/>
      <c r="W7" s="5" t="s">
        <v>98</v>
      </c>
      <c r="X7" s="5" t="s">
        <v>97</v>
      </c>
      <c r="Z7">
        <f>W36</f>
        <v>100</v>
      </c>
      <c r="AA7" s="11">
        <f>V36</f>
        <v>14.302180968847633</v>
      </c>
      <c r="AB7" s="11">
        <f>V40</f>
        <v>6.4969731636398267</v>
      </c>
    </row>
    <row r="8" spans="1:28" ht="19" thickTop="1" thickBot="1">
      <c r="C8" s="3">
        <f t="shared" si="0"/>
        <v>262</v>
      </c>
      <c r="D8" s="6">
        <v>39614</v>
      </c>
      <c r="E8" s="4">
        <v>1</v>
      </c>
      <c r="F8" s="5">
        <v>5</v>
      </c>
      <c r="G8" s="5" t="s">
        <v>2</v>
      </c>
      <c r="H8" s="5" t="s">
        <v>97</v>
      </c>
      <c r="I8" s="28">
        <v>0.28472222222222221</v>
      </c>
      <c r="J8" s="28">
        <v>0.81944444444444453</v>
      </c>
      <c r="K8" s="44">
        <f t="shared" si="1"/>
        <v>12.833333333333336</v>
      </c>
      <c r="L8" s="5"/>
      <c r="M8" s="27">
        <v>43997</v>
      </c>
      <c r="N8" s="45">
        <f t="shared" si="2"/>
        <v>12.833333333333336</v>
      </c>
      <c r="O8" s="25">
        <f>M8-$M$7</f>
        <v>43674</v>
      </c>
      <c r="P8" s="11">
        <f>O8*(1/$N$1)*(1/108)*(1/10^6)*(1/$L$1)*(1000)*(1/N8)</f>
        <v>9.462709462709459E-9</v>
      </c>
      <c r="Q8" s="21">
        <f>P8*(10^12)/1000</f>
        <v>9.4627094627094586</v>
      </c>
      <c r="R8" s="29">
        <f t="shared" ref="R8" si="5">AVERAGE(Q8:Q10)</f>
        <v>9.6762707873818936</v>
      </c>
      <c r="S8" s="29">
        <f t="shared" ref="S8" si="6">STDEV(Q8:Q10)</f>
        <v>0.29716211257088559</v>
      </c>
      <c r="T8" s="29">
        <f t="shared" ref="T8" si="7">(S8/R8)*100</f>
        <v>3.0710396505066049</v>
      </c>
      <c r="U8" s="84">
        <f>(R8/10^12)*(1.5)</f>
        <v>1.4514406181072839E-11</v>
      </c>
      <c r="V8" s="84">
        <f>U8*(10^12)</f>
        <v>14.514406181072838</v>
      </c>
      <c r="W8" s="5">
        <v>5</v>
      </c>
      <c r="X8" s="5" t="s">
        <v>97</v>
      </c>
      <c r="Z8">
        <f>W44</f>
        <v>125</v>
      </c>
      <c r="AA8" s="11">
        <f>V44</f>
        <v>9.7989764656431291</v>
      </c>
      <c r="AB8" s="11">
        <f>V48</f>
        <v>4.3963877297210612</v>
      </c>
    </row>
    <row r="9" spans="1:28" ht="19" thickTop="1" thickBot="1">
      <c r="C9" s="3">
        <f t="shared" si="0"/>
        <v>263</v>
      </c>
      <c r="D9" s="6">
        <v>39614</v>
      </c>
      <c r="E9" s="4">
        <v>1</v>
      </c>
      <c r="F9" s="5">
        <v>5</v>
      </c>
      <c r="G9" s="5" t="s">
        <v>2</v>
      </c>
      <c r="H9" s="5" t="s">
        <v>97</v>
      </c>
      <c r="I9" s="28">
        <v>0.28472222222222221</v>
      </c>
      <c r="J9" s="28">
        <v>0.81944444444444453</v>
      </c>
      <c r="K9" s="44">
        <f t="shared" si="1"/>
        <v>12.833333333333336</v>
      </c>
      <c r="L9" s="5"/>
      <c r="M9" s="27">
        <v>46549</v>
      </c>
      <c r="N9" s="45">
        <f t="shared" si="2"/>
        <v>12.833333333333336</v>
      </c>
      <c r="O9" s="25">
        <f t="shared" ref="O9:O10" si="8">M9-$M$7</f>
        <v>46226</v>
      </c>
      <c r="P9" s="11">
        <f>O9*(1/$N$1)*(1/108)*(1/10^6)*(1/$L$1)*(1000)*(1/N9)</f>
        <v>1.0015643348976678E-8</v>
      </c>
      <c r="Q9" s="21">
        <f t="shared" ref="Q9:Q10" si="9">P9*(10^12)/1000</f>
        <v>10.015643348976679</v>
      </c>
      <c r="T9" s="29"/>
      <c r="U9" s="84"/>
      <c r="V9" s="84"/>
      <c r="W9" s="5">
        <v>5</v>
      </c>
      <c r="X9" s="5" t="s">
        <v>97</v>
      </c>
      <c r="Z9">
        <f>W52</f>
        <v>150</v>
      </c>
      <c r="AA9" s="11">
        <f>V52</f>
        <v>3.3674367007700332</v>
      </c>
      <c r="AB9" s="11">
        <f>V56</f>
        <v>2.1222521222521213</v>
      </c>
    </row>
    <row r="10" spans="1:28" ht="19" thickTop="1" thickBot="1">
      <c r="C10" s="3">
        <f t="shared" si="0"/>
        <v>264</v>
      </c>
      <c r="D10" s="6">
        <v>39614</v>
      </c>
      <c r="E10" s="4">
        <v>1</v>
      </c>
      <c r="F10" s="5">
        <v>5</v>
      </c>
      <c r="G10" s="5" t="s">
        <v>2</v>
      </c>
      <c r="H10" s="5" t="s">
        <v>97</v>
      </c>
      <c r="I10" s="28">
        <v>0.28472222222222221</v>
      </c>
      <c r="J10" s="28">
        <v>0.81944444444444453</v>
      </c>
      <c r="K10" s="44">
        <f t="shared" si="1"/>
        <v>12.833333333333336</v>
      </c>
      <c r="L10" s="5"/>
      <c r="M10" s="35">
        <v>44402</v>
      </c>
      <c r="N10" s="47">
        <f t="shared" si="2"/>
        <v>12.833333333333336</v>
      </c>
      <c r="O10" s="26">
        <f t="shared" si="8"/>
        <v>44079</v>
      </c>
      <c r="P10" s="19">
        <f>O10*(1/$N$1)*(1/108)*(1/10^6)*(1/$L$1)*(1000)*(1/N10)</f>
        <v>9.5504595504595447E-9</v>
      </c>
      <c r="Q10" s="19">
        <f t="shared" si="9"/>
        <v>9.5504595504595446</v>
      </c>
      <c r="R10" s="31"/>
      <c r="S10" s="31"/>
      <c r="T10" s="31"/>
      <c r="U10" s="85"/>
      <c r="V10" s="135"/>
      <c r="W10" s="5">
        <v>5</v>
      </c>
      <c r="X10" s="5" t="s">
        <v>97</v>
      </c>
      <c r="Z10">
        <f>W60</f>
        <v>175</v>
      </c>
      <c r="AA10" s="11">
        <f>V60</f>
        <v>1.6971516971516962</v>
      </c>
      <c r="AB10" s="11">
        <f>V64</f>
        <v>2.2999189665856328</v>
      </c>
    </row>
    <row r="11" spans="1:28" ht="19" thickTop="1" thickBot="1">
      <c r="C11" s="3">
        <f t="shared" si="0"/>
        <v>265</v>
      </c>
      <c r="D11" s="6">
        <v>39614</v>
      </c>
      <c r="E11" s="4">
        <v>1</v>
      </c>
      <c r="F11" s="5" t="s">
        <v>99</v>
      </c>
      <c r="G11" s="5" t="s">
        <v>3</v>
      </c>
      <c r="H11" s="5" t="s">
        <v>96</v>
      </c>
      <c r="I11" s="28">
        <v>0.28472222222222221</v>
      </c>
      <c r="J11" s="28">
        <v>0.81944444444444453</v>
      </c>
      <c r="K11" s="44">
        <f t="shared" si="1"/>
        <v>12.833333333333336</v>
      </c>
      <c r="L11" s="5"/>
      <c r="M11" s="27">
        <v>482</v>
      </c>
      <c r="N11" s="45">
        <f t="shared" si="2"/>
        <v>12.833333333333336</v>
      </c>
      <c r="O11" s="25"/>
      <c r="T11" s="29"/>
      <c r="U11" s="25"/>
      <c r="V11" s="25"/>
      <c r="W11" s="5" t="s">
        <v>99</v>
      </c>
      <c r="X11" s="5" t="s">
        <v>96</v>
      </c>
    </row>
    <row r="12" spans="1:28" ht="19" thickTop="1" thickBot="1">
      <c r="C12" s="3">
        <f t="shared" si="0"/>
        <v>266</v>
      </c>
      <c r="D12" s="6">
        <v>39614</v>
      </c>
      <c r="E12" s="4">
        <v>1</v>
      </c>
      <c r="F12" s="5">
        <v>25</v>
      </c>
      <c r="G12" s="5" t="s">
        <v>3</v>
      </c>
      <c r="H12" s="5" t="s">
        <v>96</v>
      </c>
      <c r="I12" s="28">
        <v>0.28472222222222221</v>
      </c>
      <c r="J12" s="28">
        <v>0.81944444444444453</v>
      </c>
      <c r="K12" s="44">
        <f t="shared" si="1"/>
        <v>12.833333333333336</v>
      </c>
      <c r="L12" s="5"/>
      <c r="M12" s="27">
        <v>75525</v>
      </c>
      <c r="N12" s="45">
        <f t="shared" si="2"/>
        <v>12.833333333333336</v>
      </c>
      <c r="O12" s="25">
        <f>M12-$M$11</f>
        <v>75043</v>
      </c>
      <c r="P12" s="11">
        <f>O12*(1/$N$1)*(1/108)*(1/10^6)*(1/$L$1)*(1000)*(1/N12)</f>
        <v>1.6259332925999589E-8</v>
      </c>
      <c r="Q12" s="21">
        <f>P12*(10^12)/1000</f>
        <v>16.25933292599959</v>
      </c>
      <c r="R12" s="29">
        <f t="shared" ref="R12" si="10">AVERAGE(Q12:Q14)</f>
        <v>16.315738537960755</v>
      </c>
      <c r="S12" s="29">
        <f t="shared" ref="S12" si="11">STDEV(Q12:Q14)</f>
        <v>0.1910587120043247</v>
      </c>
      <c r="T12" s="29">
        <f t="shared" ref="T12" si="12">(S12/R12)*100</f>
        <v>1.1710086647919797</v>
      </c>
      <c r="U12" s="84">
        <f>(R12/10^12)*(1.5)</f>
        <v>2.447360780694113E-11</v>
      </c>
      <c r="V12" s="84">
        <f>U12*(10^12)</f>
        <v>24.473607806941128</v>
      </c>
      <c r="W12" s="5">
        <v>25</v>
      </c>
      <c r="X12" s="5" t="s">
        <v>96</v>
      </c>
    </row>
    <row r="13" spans="1:28" ht="19" thickTop="1" thickBot="1">
      <c r="C13" s="3">
        <f t="shared" si="0"/>
        <v>267</v>
      </c>
      <c r="D13" s="6">
        <v>39614</v>
      </c>
      <c r="E13" s="4">
        <v>1</v>
      </c>
      <c r="F13" s="5">
        <v>25</v>
      </c>
      <c r="G13" s="5" t="s">
        <v>3</v>
      </c>
      <c r="H13" s="5" t="s">
        <v>96</v>
      </c>
      <c r="I13" s="28">
        <v>0.28472222222222221</v>
      </c>
      <c r="J13" s="28">
        <v>0.81944444444444453</v>
      </c>
      <c r="K13" s="44">
        <f t="shared" si="1"/>
        <v>12.833333333333336</v>
      </c>
      <c r="L13" s="5"/>
      <c r="M13" s="27">
        <v>76768</v>
      </c>
      <c r="N13" s="45">
        <f t="shared" si="2"/>
        <v>12.833333333333336</v>
      </c>
      <c r="O13" s="25">
        <f t="shared" ref="O13:O14" si="13">M13-$M$11</f>
        <v>76286</v>
      </c>
      <c r="P13" s="11">
        <f>O13*(1/$N$1)*(1/108)*(1/10^6)*(1/$L$1)*(1000)*(1/N13)</f>
        <v>1.6528649861983187E-8</v>
      </c>
      <c r="Q13" s="21">
        <f t="shared" ref="Q13:Q14" si="14">P13*(10^12)/1000</f>
        <v>16.528649861983187</v>
      </c>
      <c r="T13" s="29"/>
      <c r="U13" s="84"/>
      <c r="V13" s="84"/>
      <c r="W13" s="5">
        <v>25</v>
      </c>
      <c r="X13" s="5" t="s">
        <v>96</v>
      </c>
    </row>
    <row r="14" spans="1:28" ht="19" thickTop="1" thickBot="1">
      <c r="C14" s="3">
        <f t="shared" si="0"/>
        <v>268</v>
      </c>
      <c r="D14" s="6">
        <v>39614</v>
      </c>
      <c r="E14" s="4">
        <v>1</v>
      </c>
      <c r="F14" s="5">
        <v>25</v>
      </c>
      <c r="G14" s="5" t="s">
        <v>3</v>
      </c>
      <c r="H14" s="5" t="s">
        <v>96</v>
      </c>
      <c r="I14" s="28">
        <v>0.28472222222222221</v>
      </c>
      <c r="J14" s="28">
        <v>0.81944444444444453</v>
      </c>
      <c r="K14" s="44">
        <f t="shared" si="1"/>
        <v>12.833333333333336</v>
      </c>
      <c r="L14" s="5"/>
      <c r="M14" s="35">
        <v>75063</v>
      </c>
      <c r="N14" s="47">
        <f t="shared" si="2"/>
        <v>12.833333333333336</v>
      </c>
      <c r="O14" s="26">
        <f t="shared" si="13"/>
        <v>74581</v>
      </c>
      <c r="P14" s="19">
        <f>O14*(1/$N$1)*(1/108)*(1/10^6)*(1/$L$1)*(1000)*(1/N14)</f>
        <v>1.6159232825899486E-8</v>
      </c>
      <c r="Q14" s="19">
        <f t="shared" si="14"/>
        <v>16.159232825899487</v>
      </c>
      <c r="R14" s="31"/>
      <c r="S14" s="31"/>
      <c r="T14" s="31"/>
      <c r="U14" s="85"/>
      <c r="V14" s="135"/>
      <c r="W14" s="5">
        <v>25</v>
      </c>
      <c r="X14" s="5" t="s">
        <v>96</v>
      </c>
    </row>
    <row r="15" spans="1:28" ht="19" thickTop="1" thickBot="1">
      <c r="C15" s="3">
        <f t="shared" si="0"/>
        <v>269</v>
      </c>
      <c r="D15" s="6">
        <v>39614</v>
      </c>
      <c r="E15" s="4">
        <v>1</v>
      </c>
      <c r="F15" s="5" t="s">
        <v>99</v>
      </c>
      <c r="G15" s="5" t="s">
        <v>4</v>
      </c>
      <c r="H15" s="5" t="s">
        <v>97</v>
      </c>
      <c r="I15" s="28">
        <v>0.28472222222222221</v>
      </c>
      <c r="J15" s="28">
        <v>0.81944444444444453</v>
      </c>
      <c r="K15" s="44">
        <f t="shared" si="1"/>
        <v>12.833333333333336</v>
      </c>
      <c r="L15" s="5"/>
      <c r="M15" s="27">
        <v>345</v>
      </c>
      <c r="N15" s="45">
        <f t="shared" si="2"/>
        <v>12.833333333333336</v>
      </c>
      <c r="O15" s="25"/>
      <c r="T15" s="29"/>
      <c r="U15" s="25"/>
      <c r="V15" s="25"/>
      <c r="W15" s="5" t="s">
        <v>99</v>
      </c>
      <c r="X15" s="5" t="s">
        <v>97</v>
      </c>
    </row>
    <row r="16" spans="1:28" ht="19" thickTop="1" thickBot="1">
      <c r="C16" s="3">
        <f t="shared" si="0"/>
        <v>270</v>
      </c>
      <c r="D16" s="6">
        <v>39614</v>
      </c>
      <c r="E16" s="4">
        <v>1</v>
      </c>
      <c r="F16" s="5">
        <v>25</v>
      </c>
      <c r="G16" s="5" t="s">
        <v>4</v>
      </c>
      <c r="H16" s="5" t="s">
        <v>97</v>
      </c>
      <c r="I16" s="28">
        <v>0.28472222222222221</v>
      </c>
      <c r="J16" s="28">
        <v>0.81944444444444453</v>
      </c>
      <c r="K16" s="44">
        <f t="shared" si="1"/>
        <v>12.833333333333336</v>
      </c>
      <c r="L16" s="5"/>
      <c r="M16" s="27">
        <v>36230</v>
      </c>
      <c r="N16" s="45">
        <f t="shared" si="2"/>
        <v>12.833333333333336</v>
      </c>
      <c r="O16" s="25">
        <f>M16-$M$15</f>
        <v>35885</v>
      </c>
      <c r="P16" s="11">
        <f>O16*(1/$N$1)*(1/108)*(1/10^6)*(1/$L$1)*(1000)*(1/N16)</f>
        <v>7.7750911084244402E-9</v>
      </c>
      <c r="Q16" s="11">
        <f t="shared" ref="Q16:Q66" si="15">P16*(10^12)/1000</f>
        <v>7.7750911084244398</v>
      </c>
      <c r="R16" s="29">
        <f t="shared" ref="R16" si="16">AVERAGE(Q16:Q18)</f>
        <v>7.584352028796471</v>
      </c>
      <c r="S16" s="29">
        <f t="shared" ref="S16" si="17">STDEV(Q16:Q18)</f>
        <v>0.18874935676322099</v>
      </c>
      <c r="T16" s="29">
        <f t="shared" ref="T16" si="18">(S16/R16)*100</f>
        <v>2.4886681953391983</v>
      </c>
      <c r="U16" s="84">
        <f>(R16/10^12)*(1.5)</f>
        <v>1.1376528043194705E-11</v>
      </c>
      <c r="V16" s="84">
        <f>U16*(10^12)</f>
        <v>11.376528043194705</v>
      </c>
      <c r="W16" s="5">
        <v>25</v>
      </c>
      <c r="X16" s="5" t="s">
        <v>97</v>
      </c>
    </row>
    <row r="17" spans="3:24" ht="19" thickTop="1" thickBot="1">
      <c r="C17" s="3">
        <f t="shared" si="0"/>
        <v>271</v>
      </c>
      <c r="D17" s="6">
        <v>39614</v>
      </c>
      <c r="E17" s="4">
        <v>1</v>
      </c>
      <c r="F17" s="5">
        <v>25</v>
      </c>
      <c r="G17" s="5" t="s">
        <v>4</v>
      </c>
      <c r="H17" s="5" t="s">
        <v>97</v>
      </c>
      <c r="I17" s="28">
        <v>0.28472222222222221</v>
      </c>
      <c r="J17" s="28">
        <v>0.81944444444444453</v>
      </c>
      <c r="K17" s="44">
        <f t="shared" si="1"/>
        <v>12.833333333333336</v>
      </c>
      <c r="L17" s="5"/>
      <c r="M17" s="27">
        <v>34488</v>
      </c>
      <c r="N17" s="45">
        <f t="shared" si="2"/>
        <v>12.833333333333336</v>
      </c>
      <c r="O17" s="25">
        <f t="shared" ref="O17:O18" si="19">M17-$M$15</f>
        <v>34143</v>
      </c>
      <c r="P17" s="11">
        <f>O17*(1/$N$1)*(1/108)*(1/10^6)*(1/$L$1)*(1000)*(1/N17)</f>
        <v>7.397657397657395E-9</v>
      </c>
      <c r="Q17" s="11">
        <f t="shared" si="15"/>
        <v>7.3976573976573956</v>
      </c>
      <c r="T17" s="29"/>
      <c r="U17" s="84"/>
      <c r="V17" s="84"/>
      <c r="W17" s="5">
        <v>25</v>
      </c>
      <c r="X17" s="5" t="s">
        <v>97</v>
      </c>
    </row>
    <row r="18" spans="3:24" ht="19" thickTop="1" thickBot="1">
      <c r="C18" s="3">
        <f t="shared" si="0"/>
        <v>272</v>
      </c>
      <c r="D18" s="6">
        <v>39614</v>
      </c>
      <c r="E18" s="4">
        <v>1</v>
      </c>
      <c r="F18" s="5">
        <v>25</v>
      </c>
      <c r="G18" s="5" t="s">
        <v>4</v>
      </c>
      <c r="H18" s="5" t="s">
        <v>97</v>
      </c>
      <c r="I18" s="28">
        <v>0.28472222222222221</v>
      </c>
      <c r="J18" s="28">
        <v>0.81944444444444453</v>
      </c>
      <c r="K18" s="44">
        <f t="shared" si="1"/>
        <v>12.833333333333336</v>
      </c>
      <c r="L18" s="5"/>
      <c r="M18" s="35">
        <v>35331</v>
      </c>
      <c r="N18" s="47">
        <f t="shared" si="2"/>
        <v>12.833333333333336</v>
      </c>
      <c r="O18" s="26">
        <f t="shared" si="19"/>
        <v>34986</v>
      </c>
      <c r="P18" s="19">
        <f>O18*(1/$N$1)*(1/108)*(1/10^6)*(1/$L$1)*(1000)*(1/N18)</f>
        <v>7.5803075803075787E-9</v>
      </c>
      <c r="Q18" s="19">
        <f t="shared" si="15"/>
        <v>7.5803075803075792</v>
      </c>
      <c r="R18" s="31"/>
      <c r="S18" s="31"/>
      <c r="T18" s="31"/>
      <c r="U18" s="85"/>
      <c r="V18" s="135"/>
      <c r="W18" s="5">
        <v>25</v>
      </c>
      <c r="X18" s="5" t="s">
        <v>97</v>
      </c>
    </row>
    <row r="19" spans="3:24" ht="19" thickTop="1" thickBot="1">
      <c r="C19" s="3">
        <f t="shared" si="0"/>
        <v>273</v>
      </c>
      <c r="D19" s="6">
        <v>39614</v>
      </c>
      <c r="E19" s="4">
        <v>1</v>
      </c>
      <c r="F19" s="5" t="s">
        <v>100</v>
      </c>
      <c r="G19" s="5" t="s">
        <v>5</v>
      </c>
      <c r="H19" s="5" t="s">
        <v>96</v>
      </c>
      <c r="I19" s="28">
        <v>0.28472222222222221</v>
      </c>
      <c r="J19" s="28">
        <v>0.81944444444444453</v>
      </c>
      <c r="K19" s="44">
        <f t="shared" si="1"/>
        <v>12.833333333333336</v>
      </c>
      <c r="L19" s="5"/>
      <c r="M19" s="27">
        <v>327</v>
      </c>
      <c r="N19" s="45">
        <f t="shared" si="2"/>
        <v>12.833333333333336</v>
      </c>
      <c r="O19" s="25"/>
      <c r="T19" s="29"/>
      <c r="U19" s="25"/>
      <c r="V19" s="25"/>
      <c r="W19" s="5" t="s">
        <v>100</v>
      </c>
      <c r="X19" s="5" t="s">
        <v>96</v>
      </c>
    </row>
    <row r="20" spans="3:24" ht="19" thickTop="1" thickBot="1">
      <c r="C20" s="3">
        <f t="shared" si="0"/>
        <v>274</v>
      </c>
      <c r="D20" s="6">
        <v>39614</v>
      </c>
      <c r="E20" s="4">
        <v>1</v>
      </c>
      <c r="F20" s="5">
        <v>45</v>
      </c>
      <c r="G20" s="5" t="s">
        <v>5</v>
      </c>
      <c r="H20" s="5" t="s">
        <v>96</v>
      </c>
      <c r="I20" s="28">
        <v>0.28472222222222221</v>
      </c>
      <c r="J20" s="28">
        <v>0.81944444444444453</v>
      </c>
      <c r="K20" s="44">
        <f t="shared" si="1"/>
        <v>12.833333333333336</v>
      </c>
      <c r="L20" s="5"/>
      <c r="M20" s="27">
        <v>73690</v>
      </c>
      <c r="N20" s="45">
        <f t="shared" si="2"/>
        <v>12.833333333333336</v>
      </c>
      <c r="O20" s="25">
        <f>M20-$M$19</f>
        <v>73363</v>
      </c>
      <c r="P20" s="11">
        <f>O20*(1/$N$1)*(1/108)*(1/10^6)*(1/$L$1)*(1000)*(1/N20)</f>
        <v>1.5895332561999225E-8</v>
      </c>
      <c r="Q20" s="11">
        <f t="shared" ref="Q20:Q21" si="20">P20*(10^12)/1000</f>
        <v>15.895332561999224</v>
      </c>
      <c r="R20" s="29">
        <f t="shared" ref="R20" si="21">AVERAGE(Q20:Q22)</f>
        <v>16.039632706299368</v>
      </c>
      <c r="S20" s="29">
        <f t="shared" ref="S20" si="22">STDEV(Q20:Q22)</f>
        <v>0.13277208011036273</v>
      </c>
      <c r="T20" s="29">
        <f t="shared" ref="T20" si="23">(S20/R20)*100</f>
        <v>0.82777506531192657</v>
      </c>
      <c r="U20" s="84">
        <f>(R20/10^12)*(1.5)</f>
        <v>2.4059449059449054E-11</v>
      </c>
      <c r="V20" s="84">
        <f>U20*(10^12)</f>
        <v>24.059449059449054</v>
      </c>
      <c r="W20" s="5">
        <v>45</v>
      </c>
      <c r="X20" s="5" t="s">
        <v>96</v>
      </c>
    </row>
    <row r="21" spans="3:24" ht="19" thickTop="1" thickBot="1">
      <c r="C21" s="3">
        <f t="shared" si="0"/>
        <v>275</v>
      </c>
      <c r="D21" s="6">
        <v>39614</v>
      </c>
      <c r="E21" s="4">
        <v>1</v>
      </c>
      <c r="F21" s="5">
        <v>45</v>
      </c>
      <c r="G21" s="5" t="s">
        <v>5</v>
      </c>
      <c r="H21" s="5" t="s">
        <v>96</v>
      </c>
      <c r="I21" s="28">
        <v>0.28472222222222221</v>
      </c>
      <c r="J21" s="28">
        <v>0.81944444444444453</v>
      </c>
      <c r="K21" s="44">
        <f t="shared" si="1"/>
        <v>12.833333333333336</v>
      </c>
      <c r="L21" s="5"/>
      <c r="M21" s="27">
        <v>74482</v>
      </c>
      <c r="N21" s="45">
        <f t="shared" si="2"/>
        <v>12.833333333333336</v>
      </c>
      <c r="O21" s="25">
        <f t="shared" ref="O21:O22" si="24">M21-$M$19</f>
        <v>74155</v>
      </c>
      <c r="P21" s="11">
        <f>O21*(1/$N$1)*(1/108)*(1/10^6)*(1/$L$1)*(1000)*(1/N21)</f>
        <v>1.6066932733599396E-8</v>
      </c>
      <c r="Q21" s="11">
        <f t="shared" si="20"/>
        <v>16.066932733599398</v>
      </c>
      <c r="T21" s="29"/>
      <c r="U21" s="84"/>
      <c r="V21" s="84"/>
      <c r="W21" s="5">
        <v>45</v>
      </c>
      <c r="X21" s="5" t="s">
        <v>96</v>
      </c>
    </row>
    <row r="22" spans="3:24" ht="19" thickTop="1" thickBot="1">
      <c r="C22" s="3">
        <f t="shared" si="0"/>
        <v>276</v>
      </c>
      <c r="D22" s="6">
        <v>39614</v>
      </c>
      <c r="E22" s="4">
        <v>1</v>
      </c>
      <c r="F22" s="5">
        <v>45</v>
      </c>
      <c r="G22" s="5" t="s">
        <v>5</v>
      </c>
      <c r="H22" s="5" t="s">
        <v>96</v>
      </c>
      <c r="I22" s="28">
        <v>0.28472222222222221</v>
      </c>
      <c r="J22" s="28">
        <v>0.81944444444444453</v>
      </c>
      <c r="K22" s="44">
        <f t="shared" si="1"/>
        <v>12.833333333333336</v>
      </c>
      <c r="L22" s="5"/>
      <c r="M22" s="35">
        <v>74896</v>
      </c>
      <c r="N22" s="47">
        <f t="shared" si="2"/>
        <v>12.833333333333336</v>
      </c>
      <c r="O22" s="26">
        <f t="shared" si="24"/>
        <v>74569</v>
      </c>
      <c r="P22" s="19">
        <f>O22*(1/$N$1)*(1/108)*(1/10^6)*(1/$L$1)*(1000)*(1/N22)</f>
        <v>1.6156632823299483E-8</v>
      </c>
      <c r="Q22" s="19">
        <f t="shared" si="15"/>
        <v>16.156632823299482</v>
      </c>
      <c r="R22" s="31"/>
      <c r="S22" s="31"/>
      <c r="T22" s="31"/>
      <c r="U22" s="85"/>
      <c r="V22" s="135"/>
      <c r="W22" s="5">
        <v>45</v>
      </c>
      <c r="X22" s="5" t="s">
        <v>96</v>
      </c>
    </row>
    <row r="23" spans="3:24" ht="19" thickTop="1" thickBot="1">
      <c r="C23" s="3">
        <f t="shared" si="0"/>
        <v>277</v>
      </c>
      <c r="D23" s="6">
        <v>39614</v>
      </c>
      <c r="E23" s="4">
        <v>1</v>
      </c>
      <c r="F23" s="5" t="s">
        <v>100</v>
      </c>
      <c r="G23" s="5" t="s">
        <v>6</v>
      </c>
      <c r="H23" s="5" t="s">
        <v>97</v>
      </c>
      <c r="I23" s="28">
        <v>0.28472222222222221</v>
      </c>
      <c r="J23" s="28">
        <v>0.81944444444444453</v>
      </c>
      <c r="K23" s="44">
        <f t="shared" si="1"/>
        <v>12.833333333333336</v>
      </c>
      <c r="L23" s="5"/>
      <c r="M23" s="27">
        <v>366</v>
      </c>
      <c r="N23" s="45">
        <f t="shared" si="2"/>
        <v>12.833333333333336</v>
      </c>
      <c r="O23" s="25"/>
      <c r="T23" s="29"/>
      <c r="U23" s="25"/>
      <c r="V23" s="25"/>
      <c r="W23" s="5" t="s">
        <v>100</v>
      </c>
      <c r="X23" s="5" t="s">
        <v>97</v>
      </c>
    </row>
    <row r="24" spans="3:24" ht="19" thickTop="1" thickBot="1">
      <c r="C24" s="3">
        <f t="shared" si="0"/>
        <v>278</v>
      </c>
      <c r="D24" s="6">
        <v>39614</v>
      </c>
      <c r="E24" s="4">
        <v>1</v>
      </c>
      <c r="F24" s="5">
        <v>45</v>
      </c>
      <c r="G24" s="5" t="s">
        <v>6</v>
      </c>
      <c r="H24" s="5" t="s">
        <v>97</v>
      </c>
      <c r="I24" s="28">
        <v>0.28472222222222221</v>
      </c>
      <c r="J24" s="28">
        <v>0.81944444444444453</v>
      </c>
      <c r="K24" s="44">
        <f t="shared" si="1"/>
        <v>12.833333333333336</v>
      </c>
      <c r="L24" s="5"/>
      <c r="M24" s="27">
        <v>43357</v>
      </c>
      <c r="N24" s="45">
        <f t="shared" si="2"/>
        <v>12.833333333333336</v>
      </c>
      <c r="O24" s="25">
        <f>M24-$M$23</f>
        <v>42991</v>
      </c>
      <c r="P24" s="11">
        <f>O24*(1/$N$1)*(1/108)*(1/10^6)*(1/$L$1)*(1000)*(1/N24)</f>
        <v>9.314725981392643E-9</v>
      </c>
      <c r="Q24" s="11">
        <f t="shared" ref="Q24:Q25" si="25">P24*(10^12)/1000</f>
        <v>9.3147259813926429</v>
      </c>
      <c r="R24" s="29">
        <f t="shared" ref="R24" si="26">AVERAGE(Q24:Q26)</f>
        <v>9.2316703427814506</v>
      </c>
      <c r="S24" s="29">
        <f t="shared" ref="S24" si="27">STDEV(Q24:Q26)</f>
        <v>0.12734287714012937</v>
      </c>
      <c r="T24" s="29">
        <f t="shared" ref="T24" si="28">(S24/R24)*100</f>
        <v>1.3794131767248707</v>
      </c>
      <c r="U24" s="84">
        <f>(R24/10^12)*(1.5)</f>
        <v>1.3847505514172175E-11</v>
      </c>
      <c r="V24" s="84">
        <f>U24*(10^12)</f>
        <v>13.847505514172175</v>
      </c>
      <c r="W24" s="5">
        <v>45</v>
      </c>
      <c r="X24" s="5" t="s">
        <v>97</v>
      </c>
    </row>
    <row r="25" spans="3:24" ht="19" thickTop="1" thickBot="1">
      <c r="C25" s="3">
        <f t="shared" si="0"/>
        <v>279</v>
      </c>
      <c r="D25" s="6">
        <v>39614</v>
      </c>
      <c r="E25" s="4">
        <v>1</v>
      </c>
      <c r="F25" s="5">
        <v>45</v>
      </c>
      <c r="G25" s="5" t="s">
        <v>6</v>
      </c>
      <c r="H25" s="5" t="s">
        <v>97</v>
      </c>
      <c r="I25" s="28">
        <v>0.28472222222222221</v>
      </c>
      <c r="J25" s="28">
        <v>0.81944444444444453</v>
      </c>
      <c r="K25" s="44">
        <f t="shared" si="1"/>
        <v>12.833333333333336</v>
      </c>
      <c r="L25" s="5"/>
      <c r="M25" s="27">
        <v>42297</v>
      </c>
      <c r="N25" s="45">
        <f t="shared" si="2"/>
        <v>12.833333333333336</v>
      </c>
      <c r="O25" s="25">
        <f t="shared" ref="O25:O26" si="29">M25-$M$23</f>
        <v>41931</v>
      </c>
      <c r="P25" s="11">
        <f>O25*(1/$N$1)*(1/108)*(1/10^6)*(1/$L$1)*(1000)*(1/N25)</f>
        <v>9.0850590850590839E-9</v>
      </c>
      <c r="Q25" s="11">
        <f t="shared" si="25"/>
        <v>9.0850590850590827</v>
      </c>
      <c r="T25" s="29"/>
      <c r="U25" s="84"/>
      <c r="V25" s="84"/>
      <c r="W25" s="5">
        <v>45</v>
      </c>
      <c r="X25" s="5" t="s">
        <v>97</v>
      </c>
    </row>
    <row r="26" spans="3:24" ht="19" thickTop="1" thickBot="1">
      <c r="C26" s="3">
        <f t="shared" si="0"/>
        <v>280</v>
      </c>
      <c r="D26" s="6">
        <v>39614</v>
      </c>
      <c r="E26" s="4">
        <v>1</v>
      </c>
      <c r="F26" s="5">
        <v>45</v>
      </c>
      <c r="G26" s="5" t="s">
        <v>6</v>
      </c>
      <c r="H26" s="5" t="s">
        <v>97</v>
      </c>
      <c r="I26" s="28">
        <v>0.28472222222222221</v>
      </c>
      <c r="J26" s="28">
        <v>0.81944444444444453</v>
      </c>
      <c r="K26" s="44">
        <f t="shared" si="1"/>
        <v>12.833333333333336</v>
      </c>
      <c r="L26" s="5"/>
      <c r="M26" s="35">
        <v>43267</v>
      </c>
      <c r="N26" s="47">
        <f t="shared" si="2"/>
        <v>12.833333333333336</v>
      </c>
      <c r="O26" s="26">
        <f t="shared" si="29"/>
        <v>42901</v>
      </c>
      <c r="P26" s="19">
        <f>O26*(1/$N$1)*(1/108)*(1/10^6)*(1/$L$1)*(1000)*(1/N26)</f>
        <v>9.2952259618926237E-9</v>
      </c>
      <c r="Q26" s="19">
        <f t="shared" si="15"/>
        <v>9.2952259618926245</v>
      </c>
      <c r="R26" s="31"/>
      <c r="S26" s="31"/>
      <c r="T26" s="31"/>
      <c r="U26" s="85"/>
      <c r="V26" s="135"/>
      <c r="W26" s="5">
        <v>45</v>
      </c>
      <c r="X26" s="5" t="s">
        <v>97</v>
      </c>
    </row>
    <row r="27" spans="3:24" ht="19" thickTop="1" thickBot="1">
      <c r="C27" s="3">
        <f>C26+1</f>
        <v>281</v>
      </c>
      <c r="D27" s="6">
        <v>39614</v>
      </c>
      <c r="E27" s="4">
        <v>1</v>
      </c>
      <c r="F27" s="5" t="s">
        <v>101</v>
      </c>
      <c r="G27" s="5" t="s">
        <v>7</v>
      </c>
      <c r="H27" s="5" t="s">
        <v>96</v>
      </c>
      <c r="I27" s="28">
        <v>0.28472222222222221</v>
      </c>
      <c r="J27" s="28">
        <v>0.81944444444444453</v>
      </c>
      <c r="K27" s="44">
        <f t="shared" si="1"/>
        <v>12.833333333333336</v>
      </c>
      <c r="L27" s="5"/>
      <c r="M27" s="27">
        <v>608</v>
      </c>
      <c r="N27" s="45">
        <f t="shared" si="2"/>
        <v>12.833333333333336</v>
      </c>
      <c r="O27" s="25"/>
      <c r="T27" s="29"/>
      <c r="U27" s="25"/>
      <c r="V27" s="25"/>
      <c r="W27" s="5" t="s">
        <v>101</v>
      </c>
      <c r="X27" s="5" t="s">
        <v>96</v>
      </c>
    </row>
    <row r="28" spans="3:24" ht="19" thickTop="1" thickBot="1">
      <c r="C28" s="3">
        <f t="shared" si="0"/>
        <v>282</v>
      </c>
      <c r="D28" s="6">
        <v>39614</v>
      </c>
      <c r="E28" s="4">
        <v>1</v>
      </c>
      <c r="F28" s="5">
        <v>75</v>
      </c>
      <c r="G28" s="5" t="s">
        <v>7</v>
      </c>
      <c r="H28" s="5" t="s">
        <v>96</v>
      </c>
      <c r="I28" s="28">
        <v>0.28472222222222221</v>
      </c>
      <c r="J28" s="28">
        <v>0.81944444444444453</v>
      </c>
      <c r="K28" s="44">
        <f t="shared" si="1"/>
        <v>12.833333333333336</v>
      </c>
      <c r="L28" s="5"/>
      <c r="M28" s="27">
        <v>57677</v>
      </c>
      <c r="N28" s="45">
        <f t="shared" si="2"/>
        <v>12.833333333333336</v>
      </c>
      <c r="O28" s="25">
        <f>M28-$M$27</f>
        <v>57069</v>
      </c>
      <c r="P28" s="11">
        <f>O28*(1/$N$1)*(1/108)*(1/10^6)*(1/$L$1)*(1000)*(1/N28)</f>
        <v>1.2364962364962361E-8</v>
      </c>
      <c r="Q28" s="11">
        <f t="shared" ref="Q28:Q29" si="30">P28*(10^12)/1000</f>
        <v>12.364962364962361</v>
      </c>
      <c r="R28" s="29">
        <f t="shared" ref="R28" si="31">AVERAGE(Q28:Q30)</f>
        <v>12.579101467990354</v>
      </c>
      <c r="S28" s="29">
        <f t="shared" ref="S28" si="32">STDEV(Q28:Q30)</f>
        <v>0.49344960270599408</v>
      </c>
      <c r="T28" s="29">
        <f t="shared" ref="T28" si="33">(S28/R28)*100</f>
        <v>3.9227730530806184</v>
      </c>
      <c r="U28" s="84">
        <f>(R28/10^12)*(1.5)</f>
        <v>1.886865220198553E-11</v>
      </c>
      <c r="V28" s="84">
        <f>U28*(10^12)</f>
        <v>18.86865220198553</v>
      </c>
      <c r="W28" s="5">
        <v>75</v>
      </c>
      <c r="X28" s="5" t="s">
        <v>96</v>
      </c>
    </row>
    <row r="29" spans="3:24" ht="19" thickTop="1" thickBot="1">
      <c r="C29" s="3">
        <f t="shared" si="0"/>
        <v>283</v>
      </c>
      <c r="D29" s="6">
        <v>39614</v>
      </c>
      <c r="E29" s="4">
        <v>1</v>
      </c>
      <c r="F29" s="5">
        <v>75</v>
      </c>
      <c r="G29" s="5" t="s">
        <v>7</v>
      </c>
      <c r="H29" s="5" t="s">
        <v>96</v>
      </c>
      <c r="I29" s="28">
        <v>0.28472222222222221</v>
      </c>
      <c r="J29" s="28">
        <v>0.81944444444444453</v>
      </c>
      <c r="K29" s="44">
        <f t="shared" si="1"/>
        <v>12.833333333333336</v>
      </c>
      <c r="L29" s="5"/>
      <c r="M29" s="27">
        <v>57049</v>
      </c>
      <c r="N29" s="45">
        <f t="shared" si="2"/>
        <v>12.833333333333336</v>
      </c>
      <c r="O29" s="25">
        <f t="shared" ref="O29:O30" si="34">M29-$M$27</f>
        <v>56441</v>
      </c>
      <c r="P29" s="11">
        <f>O29*(1/$N$1)*(1/108)*(1/10^6)*(1/$L$1)*(1000)*(1/N29)</f>
        <v>1.222889556222889E-8</v>
      </c>
      <c r="Q29" s="11">
        <f t="shared" si="30"/>
        <v>12.228895562228891</v>
      </c>
      <c r="T29" s="29"/>
      <c r="U29" s="25"/>
      <c r="V29" s="25"/>
      <c r="W29" s="5">
        <v>75</v>
      </c>
      <c r="X29" s="5" t="s">
        <v>96</v>
      </c>
    </row>
    <row r="30" spans="3:24" ht="19" thickTop="1" thickBot="1">
      <c r="C30" s="3">
        <f t="shared" si="0"/>
        <v>284</v>
      </c>
      <c r="D30" s="6">
        <v>39614</v>
      </c>
      <c r="E30" s="4">
        <v>1</v>
      </c>
      <c r="F30" s="5">
        <v>75</v>
      </c>
      <c r="G30" s="5" t="s">
        <v>7</v>
      </c>
      <c r="H30" s="5" t="s">
        <v>96</v>
      </c>
      <c r="I30" s="28">
        <v>0.28472222222222221</v>
      </c>
      <c r="J30" s="28">
        <v>0.81944444444444453</v>
      </c>
      <c r="K30" s="44">
        <f t="shared" si="1"/>
        <v>12.833333333333336</v>
      </c>
      <c r="L30" s="5"/>
      <c r="M30" s="35">
        <v>61270</v>
      </c>
      <c r="N30" s="47">
        <f t="shared" si="2"/>
        <v>12.833333333333336</v>
      </c>
      <c r="O30" s="26">
        <f t="shared" si="34"/>
        <v>60662</v>
      </c>
      <c r="P30" s="19">
        <f>O30*(1/$N$1)*(1/108)*(1/10^6)*(1/$L$1)*(1000)*(1/N30)</f>
        <v>1.3143446476779805E-8</v>
      </c>
      <c r="Q30" s="19">
        <f t="shared" si="15"/>
        <v>13.143446476779806</v>
      </c>
      <c r="R30" s="31"/>
      <c r="S30" s="31"/>
      <c r="T30" s="31"/>
      <c r="U30" s="26"/>
      <c r="V30" s="136"/>
      <c r="W30" s="5">
        <v>75</v>
      </c>
      <c r="X30" s="5" t="s">
        <v>96</v>
      </c>
    </row>
    <row r="31" spans="3:24" ht="19" thickTop="1" thickBot="1">
      <c r="C31" s="3">
        <f t="shared" si="0"/>
        <v>285</v>
      </c>
      <c r="D31" s="6">
        <v>39614</v>
      </c>
      <c r="E31" s="4">
        <v>1</v>
      </c>
      <c r="F31" s="5" t="s">
        <v>101</v>
      </c>
      <c r="G31" s="5" t="s">
        <v>8</v>
      </c>
      <c r="H31" s="5" t="s">
        <v>97</v>
      </c>
      <c r="I31" s="28">
        <v>0.28472222222222221</v>
      </c>
      <c r="J31" s="28">
        <v>0.81944444444444453</v>
      </c>
      <c r="K31" s="44">
        <f t="shared" si="1"/>
        <v>12.833333333333336</v>
      </c>
      <c r="L31" s="5"/>
      <c r="M31" s="27">
        <v>295</v>
      </c>
      <c r="N31" s="45">
        <f t="shared" si="2"/>
        <v>12.833333333333336</v>
      </c>
      <c r="O31" s="25"/>
      <c r="T31" s="29"/>
      <c r="U31" s="25"/>
      <c r="V31" s="25"/>
      <c r="W31" s="5" t="s">
        <v>101</v>
      </c>
      <c r="X31" s="5" t="s">
        <v>97</v>
      </c>
    </row>
    <row r="32" spans="3:24" ht="19" thickTop="1" thickBot="1">
      <c r="C32" s="3">
        <f t="shared" si="0"/>
        <v>286</v>
      </c>
      <c r="D32" s="6">
        <v>39614</v>
      </c>
      <c r="E32" s="4">
        <v>1</v>
      </c>
      <c r="F32" s="5">
        <v>75</v>
      </c>
      <c r="G32" s="5" t="s">
        <v>8</v>
      </c>
      <c r="H32" s="5" t="s">
        <v>97</v>
      </c>
      <c r="I32" s="28">
        <v>0.28472222222222221</v>
      </c>
      <c r="J32" s="28">
        <v>0.81944444444444453</v>
      </c>
      <c r="K32" s="44">
        <f t="shared" si="1"/>
        <v>12.833333333333336</v>
      </c>
      <c r="L32" s="5"/>
      <c r="M32" s="27">
        <v>26544</v>
      </c>
      <c r="N32" s="45">
        <f t="shared" si="2"/>
        <v>12.833333333333336</v>
      </c>
      <c r="O32" s="25">
        <f>M32-$M$31</f>
        <v>26249</v>
      </c>
      <c r="P32" s="11">
        <f>O32*(1/$N$1)*(1/108)*(1/10^6)*(1/$L$1)*(1000)*(1/N32)</f>
        <v>5.6872890206223516E-9</v>
      </c>
      <c r="Q32" s="11">
        <f t="shared" ref="Q32:Q33" si="35">P32*(10^12)/1000</f>
        <v>5.6872890206223516</v>
      </c>
      <c r="R32" s="29">
        <f t="shared" ref="R32" si="36">AVERAGE(Q32:Q34)</f>
        <v>5.9058336836114584</v>
      </c>
      <c r="S32" s="29">
        <f t="shared" ref="S32" si="37">STDEV(Q32:Q34)</f>
        <v>0.18966773604335591</v>
      </c>
      <c r="T32" s="29">
        <f t="shared" ref="T32" si="38">(S32/R32)*100</f>
        <v>3.211531956439599</v>
      </c>
      <c r="U32" s="84">
        <f>(R32/10^12)*(1.5)</f>
        <v>8.8587505254171873E-12</v>
      </c>
      <c r="V32" s="84">
        <f>U32*(10^12)</f>
        <v>8.8587505254171877</v>
      </c>
      <c r="W32" s="5">
        <v>75</v>
      </c>
      <c r="X32" s="5" t="s">
        <v>97</v>
      </c>
    </row>
    <row r="33" spans="3:24" ht="19" thickTop="1" thickBot="1">
      <c r="C33" s="3">
        <f t="shared" si="0"/>
        <v>287</v>
      </c>
      <c r="D33" s="6">
        <v>39614</v>
      </c>
      <c r="E33" s="4">
        <v>1</v>
      </c>
      <c r="F33" s="5">
        <v>75</v>
      </c>
      <c r="G33" s="5" t="s">
        <v>8</v>
      </c>
      <c r="H33" s="5" t="s">
        <v>97</v>
      </c>
      <c r="I33" s="28">
        <v>0.28472222222222221</v>
      </c>
      <c r="J33" s="28">
        <v>0.81944444444444453</v>
      </c>
      <c r="K33" s="44">
        <f t="shared" si="1"/>
        <v>12.833333333333336</v>
      </c>
      <c r="L33" s="5"/>
      <c r="M33" s="27">
        <v>28114</v>
      </c>
      <c r="N33" s="45">
        <f t="shared" si="2"/>
        <v>12.833333333333336</v>
      </c>
      <c r="O33" s="25">
        <f t="shared" ref="O33:O34" si="39">M33-$M$31</f>
        <v>27819</v>
      </c>
      <c r="P33" s="11">
        <f>O33*(1/$N$1)*(1/108)*(1/10^6)*(1/$L$1)*(1000)*(1/N33)</f>
        <v>6.0274560274560235E-9</v>
      </c>
      <c r="Q33" s="11">
        <f t="shared" si="35"/>
        <v>6.0274560274560232</v>
      </c>
      <c r="T33" s="29"/>
      <c r="U33" s="25"/>
      <c r="V33" s="25"/>
      <c r="W33" s="5">
        <v>75</v>
      </c>
      <c r="X33" s="5" t="s">
        <v>97</v>
      </c>
    </row>
    <row r="34" spans="3:24" ht="19" thickTop="1" thickBot="1">
      <c r="C34" s="3">
        <f t="shared" si="0"/>
        <v>288</v>
      </c>
      <c r="D34" s="6">
        <v>39614</v>
      </c>
      <c r="E34" s="4">
        <v>1</v>
      </c>
      <c r="F34" s="5">
        <v>75</v>
      </c>
      <c r="G34" s="5" t="s">
        <v>8</v>
      </c>
      <c r="H34" s="5" t="s">
        <v>97</v>
      </c>
      <c r="I34" s="28">
        <v>0.28472222222222221</v>
      </c>
      <c r="J34" s="28">
        <v>0.81944444444444453</v>
      </c>
      <c r="K34" s="44">
        <f t="shared" si="1"/>
        <v>12.833333333333336</v>
      </c>
      <c r="L34" s="5"/>
      <c r="M34" s="35">
        <v>28000</v>
      </c>
      <c r="N34" s="47">
        <f t="shared" si="2"/>
        <v>12.833333333333336</v>
      </c>
      <c r="O34" s="26">
        <f t="shared" si="39"/>
        <v>27705</v>
      </c>
      <c r="P34" s="19">
        <f>O34*(1/$N$1)*(1/108)*(1/10^6)*(1/$L$1)*(1000)*(1/N34)</f>
        <v>6.0027560027560004E-9</v>
      </c>
      <c r="Q34" s="19">
        <f t="shared" si="15"/>
        <v>6.0027560027560005</v>
      </c>
      <c r="R34" s="31"/>
      <c r="S34" s="31"/>
      <c r="T34" s="31"/>
      <c r="U34" s="26"/>
      <c r="V34" s="136"/>
      <c r="W34" s="5">
        <v>75</v>
      </c>
      <c r="X34" s="5" t="s">
        <v>97</v>
      </c>
    </row>
    <row r="35" spans="3:24" ht="19" thickTop="1" thickBot="1">
      <c r="C35" s="3">
        <f t="shared" si="0"/>
        <v>289</v>
      </c>
      <c r="D35" s="6">
        <v>39614</v>
      </c>
      <c r="E35" s="4">
        <v>1</v>
      </c>
      <c r="F35" s="5" t="s">
        <v>102</v>
      </c>
      <c r="G35" s="5" t="s">
        <v>9</v>
      </c>
      <c r="H35" s="5" t="s">
        <v>96</v>
      </c>
      <c r="I35" s="28">
        <v>0.28472222222222221</v>
      </c>
      <c r="J35" s="28">
        <v>0.81944444444444453</v>
      </c>
      <c r="K35" s="44">
        <f t="shared" si="1"/>
        <v>12.833333333333336</v>
      </c>
      <c r="L35" s="5"/>
      <c r="M35" s="27">
        <v>472</v>
      </c>
      <c r="N35" s="45">
        <f t="shared" si="2"/>
        <v>12.833333333333336</v>
      </c>
      <c r="O35" s="25"/>
      <c r="T35" s="29"/>
      <c r="U35" s="25"/>
      <c r="V35" s="25"/>
      <c r="W35" s="5" t="s">
        <v>102</v>
      </c>
      <c r="X35" s="5" t="s">
        <v>96</v>
      </c>
    </row>
    <row r="36" spans="3:24" ht="19" thickTop="1" thickBot="1">
      <c r="C36" s="3">
        <f t="shared" si="0"/>
        <v>290</v>
      </c>
      <c r="D36" s="6">
        <v>39614</v>
      </c>
      <c r="E36" s="4">
        <v>1</v>
      </c>
      <c r="F36" s="5">
        <v>100</v>
      </c>
      <c r="G36" s="5" t="s">
        <v>9</v>
      </c>
      <c r="H36" s="5" t="s">
        <v>96</v>
      </c>
      <c r="I36" s="28">
        <v>0.28472222222222221</v>
      </c>
      <c r="J36" s="28">
        <v>0.81944444444444453</v>
      </c>
      <c r="K36" s="44">
        <f t="shared" si="1"/>
        <v>12.833333333333336</v>
      </c>
      <c r="L36" s="5"/>
      <c r="M36" s="27">
        <v>42548</v>
      </c>
      <c r="N36" s="45">
        <f t="shared" si="2"/>
        <v>12.833333333333336</v>
      </c>
      <c r="O36" s="25">
        <f>M36-$M$35</f>
        <v>42076</v>
      </c>
      <c r="P36" s="11">
        <f>O36*(1/$N$1)*(1/108)*(1/10^6)*(1/$L$1)*(1000)*(1/N36)</f>
        <v>9.1164757831424461E-9</v>
      </c>
      <c r="Q36" s="11">
        <f t="shared" ref="Q36:Q37" si="40">P36*(10^12)/1000</f>
        <v>9.1164757831424463</v>
      </c>
      <c r="R36" s="29">
        <f t="shared" ref="R36" si="41">AVERAGE(Q36:Q38)</f>
        <v>9.5347873125650882</v>
      </c>
      <c r="S36" s="29">
        <f t="shared" ref="S36" si="42">STDEV(Q36:Q38)</f>
        <v>0.40216323034402002</v>
      </c>
      <c r="T36" s="29">
        <f t="shared" ref="T36" si="43">(S36/R36)*100</f>
        <v>4.2178521361881156</v>
      </c>
      <c r="U36" s="84">
        <f>(R36/10^12)*(1.5)</f>
        <v>1.4302180968847632E-11</v>
      </c>
      <c r="V36" s="84">
        <f>U36*(10^12)</f>
        <v>14.302180968847633</v>
      </c>
      <c r="W36" s="5">
        <v>100</v>
      </c>
      <c r="X36" s="5" t="s">
        <v>96</v>
      </c>
    </row>
    <row r="37" spans="3:24" ht="19" thickTop="1" thickBot="1">
      <c r="C37" s="3">
        <f t="shared" si="0"/>
        <v>291</v>
      </c>
      <c r="D37" s="6">
        <v>39614</v>
      </c>
      <c r="E37" s="4">
        <v>1</v>
      </c>
      <c r="F37" s="5">
        <v>100</v>
      </c>
      <c r="G37" s="5" t="s">
        <v>9</v>
      </c>
      <c r="H37" s="5" t="s">
        <v>96</v>
      </c>
      <c r="I37" s="28">
        <v>0.28472222222222221</v>
      </c>
      <c r="J37" s="28">
        <v>0.81944444444444453</v>
      </c>
      <c r="K37" s="44">
        <f t="shared" si="1"/>
        <v>12.833333333333336</v>
      </c>
      <c r="L37" s="5"/>
      <c r="M37" s="27">
        <v>44638</v>
      </c>
      <c r="N37" s="45">
        <f t="shared" si="2"/>
        <v>12.833333333333336</v>
      </c>
      <c r="O37" s="25">
        <f t="shared" ref="O37" si="44">M37-$M$35</f>
        <v>44166</v>
      </c>
      <c r="P37" s="11">
        <f>O37*(1/$N$1)*(1/108)*(1/10^6)*(1/$L$1)*(1000)*(1/N37)</f>
        <v>9.569309569309565E-9</v>
      </c>
      <c r="Q37" s="11">
        <f t="shared" si="40"/>
        <v>9.5693095693095653</v>
      </c>
      <c r="T37" s="29"/>
      <c r="U37" s="25"/>
      <c r="V37" s="25"/>
      <c r="W37" s="5">
        <v>100</v>
      </c>
      <c r="X37" s="5" t="s">
        <v>96</v>
      </c>
    </row>
    <row r="38" spans="3:24" ht="19" thickTop="1" thickBot="1">
      <c r="C38" s="3">
        <f t="shared" si="0"/>
        <v>292</v>
      </c>
      <c r="D38" s="6">
        <v>39614</v>
      </c>
      <c r="E38" s="4">
        <v>1</v>
      </c>
      <c r="F38" s="5">
        <v>100</v>
      </c>
      <c r="G38" s="5" t="s">
        <v>9</v>
      </c>
      <c r="H38" s="5" t="s">
        <v>96</v>
      </c>
      <c r="I38" s="28">
        <v>0.28472222222222221</v>
      </c>
      <c r="J38" s="28">
        <v>0.81944444444444453</v>
      </c>
      <c r="K38" s="44">
        <f t="shared" si="1"/>
        <v>12.833333333333336</v>
      </c>
      <c r="L38" s="5"/>
      <c r="M38" s="35">
        <v>46250</v>
      </c>
      <c r="N38" s="47">
        <f t="shared" si="2"/>
        <v>12.833333333333336</v>
      </c>
      <c r="O38" s="26">
        <f>M38-$M$35</f>
        <v>45778</v>
      </c>
      <c r="P38" s="19">
        <f>O38*(1/$N$1)*(1/108)*(1/10^6)*(1/$L$1)*(1000)*(1/N38)</f>
        <v>9.9185765852432501E-9</v>
      </c>
      <c r="Q38" s="19">
        <f t="shared" si="15"/>
        <v>9.918576585243251</v>
      </c>
      <c r="R38" s="31"/>
      <c r="S38" s="31"/>
      <c r="T38" s="31"/>
      <c r="U38" s="26"/>
      <c r="V38" s="136"/>
      <c r="W38" s="5">
        <v>100</v>
      </c>
      <c r="X38" s="5" t="s">
        <v>96</v>
      </c>
    </row>
    <row r="39" spans="3:24" ht="19" thickTop="1" thickBot="1">
      <c r="C39" s="3">
        <f t="shared" si="0"/>
        <v>293</v>
      </c>
      <c r="D39" s="6">
        <v>39614</v>
      </c>
      <c r="E39" s="4">
        <v>1</v>
      </c>
      <c r="F39" s="5" t="s">
        <v>102</v>
      </c>
      <c r="G39" s="5" t="s">
        <v>10</v>
      </c>
      <c r="H39" s="5" t="s">
        <v>97</v>
      </c>
      <c r="I39" s="28">
        <v>0.28472222222222221</v>
      </c>
      <c r="J39" s="28">
        <v>0.81944444444444453</v>
      </c>
      <c r="K39" s="44">
        <f t="shared" si="1"/>
        <v>12.833333333333336</v>
      </c>
      <c r="L39" s="5"/>
      <c r="M39" s="27">
        <v>320</v>
      </c>
      <c r="N39" s="45">
        <f t="shared" si="2"/>
        <v>12.833333333333336</v>
      </c>
      <c r="O39" s="25"/>
      <c r="T39" s="29"/>
      <c r="U39" s="25"/>
      <c r="V39" s="25"/>
      <c r="W39" s="5" t="s">
        <v>102</v>
      </c>
      <c r="X39" s="5" t="s">
        <v>97</v>
      </c>
    </row>
    <row r="40" spans="3:24" ht="19" thickTop="1" thickBot="1">
      <c r="C40" s="3">
        <f t="shared" si="0"/>
        <v>294</v>
      </c>
      <c r="D40" s="6">
        <v>39614</v>
      </c>
      <c r="E40" s="4">
        <v>1</v>
      </c>
      <c r="F40" s="5">
        <v>100</v>
      </c>
      <c r="G40" s="5" t="s">
        <v>10</v>
      </c>
      <c r="H40" s="5" t="s">
        <v>97</v>
      </c>
      <c r="I40" s="28">
        <v>0.28472222222222221</v>
      </c>
      <c r="J40" s="28">
        <v>0.81944444444444453</v>
      </c>
      <c r="K40" s="44">
        <f t="shared" si="1"/>
        <v>12.833333333333336</v>
      </c>
      <c r="L40" s="5"/>
      <c r="M40" s="27">
        <v>20783</v>
      </c>
      <c r="N40" s="45">
        <f t="shared" si="2"/>
        <v>12.833333333333336</v>
      </c>
      <c r="O40" s="25">
        <f>M40-$M$39</f>
        <v>20463</v>
      </c>
      <c r="P40" s="11">
        <f>O40*(1/$N$1)*(1/108)*(1/10^6)*(1/$L$1)*(1000)*(1/N40)</f>
        <v>4.4336544336544314E-9</v>
      </c>
      <c r="Q40" s="11">
        <f t="shared" ref="Q40:Q41" si="45">P40*(10^12)/1000</f>
        <v>4.4336544336544312</v>
      </c>
      <c r="R40" s="29">
        <f t="shared" ref="R40" si="46">AVERAGE(Q40:Q42)</f>
        <v>4.3313154424265514</v>
      </c>
      <c r="S40" s="29">
        <f t="shared" ref="S40" si="47">STDEV(Q40:Q42)</f>
        <v>9.1692936944735237E-2</v>
      </c>
      <c r="T40" s="29">
        <f t="shared" ref="T40" si="48">(S40/R40)*100</f>
        <v>2.1169766590208381</v>
      </c>
      <c r="U40" s="84">
        <f>(R40/10^12)*(1.5)</f>
        <v>6.4969731636398263E-12</v>
      </c>
      <c r="V40" s="84">
        <f>U40*(10^12)</f>
        <v>6.4969731636398267</v>
      </c>
      <c r="W40" s="5">
        <v>100</v>
      </c>
      <c r="X40" s="5" t="s">
        <v>97</v>
      </c>
    </row>
    <row r="41" spans="3:24" ht="19" thickTop="1" thickBot="1">
      <c r="C41" s="3">
        <f t="shared" si="0"/>
        <v>295</v>
      </c>
      <c r="D41" s="6">
        <v>39614</v>
      </c>
      <c r="E41" s="4">
        <v>1</v>
      </c>
      <c r="F41" s="5">
        <v>100</v>
      </c>
      <c r="G41" s="5" t="s">
        <v>10</v>
      </c>
      <c r="H41" s="5" t="s">
        <v>97</v>
      </c>
      <c r="I41" s="28">
        <v>0.28472222222222221</v>
      </c>
      <c r="J41" s="28">
        <v>0.81944444444444453</v>
      </c>
      <c r="K41" s="44">
        <f t="shared" si="1"/>
        <v>12.833333333333336</v>
      </c>
      <c r="L41" s="5"/>
      <c r="M41" s="27">
        <v>20183</v>
      </c>
      <c r="N41" s="45">
        <f t="shared" si="2"/>
        <v>12.833333333333336</v>
      </c>
      <c r="O41" s="25">
        <f t="shared" ref="O41:O42" si="49">M41-$M$39</f>
        <v>19863</v>
      </c>
      <c r="P41" s="11">
        <f>O41*(1/$N$1)*(1/108)*(1/10^6)*(1/$L$1)*(1000)*(1/N41)</f>
        <v>4.3036543036543026E-9</v>
      </c>
      <c r="Q41" s="11">
        <f t="shared" si="45"/>
        <v>4.3036543036543025</v>
      </c>
      <c r="T41" s="29"/>
      <c r="U41" s="25"/>
      <c r="V41" s="25"/>
      <c r="W41" s="5">
        <v>100</v>
      </c>
      <c r="X41" s="5" t="s">
        <v>97</v>
      </c>
    </row>
    <row r="42" spans="3:24" ht="19" thickTop="1" thickBot="1">
      <c r="C42" s="3">
        <f t="shared" si="0"/>
        <v>296</v>
      </c>
      <c r="D42" s="6">
        <v>39614</v>
      </c>
      <c r="E42" s="4">
        <v>1</v>
      </c>
      <c r="F42" s="5">
        <v>100</v>
      </c>
      <c r="G42" s="5" t="s">
        <v>10</v>
      </c>
      <c r="H42" s="5" t="s">
        <v>97</v>
      </c>
      <c r="I42" s="28">
        <v>0.28472222222222221</v>
      </c>
      <c r="J42" s="28">
        <v>0.81944444444444453</v>
      </c>
      <c r="K42" s="44">
        <f t="shared" si="1"/>
        <v>12.833333333333336</v>
      </c>
      <c r="L42" s="5"/>
      <c r="M42" s="35">
        <v>19966</v>
      </c>
      <c r="N42" s="47">
        <f t="shared" si="2"/>
        <v>12.833333333333336</v>
      </c>
      <c r="O42" s="26">
        <f t="shared" si="49"/>
        <v>19646</v>
      </c>
      <c r="P42" s="19">
        <f>O42*(1/$N$1)*(1/108)*(1/10^6)*(1/$L$1)*(1000)*(1/N42)</f>
        <v>4.2566375899709222E-9</v>
      </c>
      <c r="Q42" s="19">
        <f t="shared" si="15"/>
        <v>4.2566375899709223</v>
      </c>
      <c r="R42" s="31"/>
      <c r="S42" s="31"/>
      <c r="T42" s="31"/>
      <c r="U42" s="26"/>
      <c r="V42" s="136"/>
      <c r="W42" s="5">
        <v>100</v>
      </c>
      <c r="X42" s="5" t="s">
        <v>97</v>
      </c>
    </row>
    <row r="43" spans="3:24" ht="19" thickTop="1" thickBot="1">
      <c r="C43" s="3">
        <f>C42+1</f>
        <v>297</v>
      </c>
      <c r="D43" s="6">
        <v>39614</v>
      </c>
      <c r="E43" s="4">
        <v>1</v>
      </c>
      <c r="F43" s="5" t="s">
        <v>103</v>
      </c>
      <c r="G43" s="5" t="s">
        <v>11</v>
      </c>
      <c r="H43" s="5" t="s">
        <v>96</v>
      </c>
      <c r="I43" s="28">
        <v>0.28472222222222221</v>
      </c>
      <c r="J43" s="28">
        <v>0.81944444444444453</v>
      </c>
      <c r="K43" s="44">
        <f t="shared" si="1"/>
        <v>12.833333333333336</v>
      </c>
      <c r="L43" s="5"/>
      <c r="M43" s="27">
        <v>413</v>
      </c>
      <c r="N43" s="45">
        <f t="shared" si="2"/>
        <v>12.833333333333336</v>
      </c>
      <c r="O43" s="25"/>
      <c r="T43" s="29"/>
      <c r="U43" s="25"/>
      <c r="V43" s="25"/>
      <c r="W43" s="5" t="s">
        <v>103</v>
      </c>
      <c r="X43" s="5" t="s">
        <v>96</v>
      </c>
    </row>
    <row r="44" spans="3:24" ht="19" thickTop="1" thickBot="1">
      <c r="C44" s="3">
        <f t="shared" si="0"/>
        <v>298</v>
      </c>
      <c r="D44" s="6">
        <v>39614</v>
      </c>
      <c r="E44" s="4">
        <v>1</v>
      </c>
      <c r="F44" s="5">
        <v>125</v>
      </c>
      <c r="G44" s="5" t="s">
        <v>11</v>
      </c>
      <c r="H44" s="5" t="s">
        <v>96</v>
      </c>
      <c r="I44" s="28">
        <v>0.28472222222222221</v>
      </c>
      <c r="J44" s="28">
        <v>0.81944444444444453</v>
      </c>
      <c r="K44" s="44">
        <f t="shared" si="1"/>
        <v>12.833333333333336</v>
      </c>
      <c r="L44" s="5"/>
      <c r="M44" s="27">
        <v>29063</v>
      </c>
      <c r="N44" s="45">
        <f t="shared" si="2"/>
        <v>12.833333333333336</v>
      </c>
      <c r="O44" s="25">
        <f>M44-$M$43</f>
        <v>28650</v>
      </c>
      <c r="P44" s="11">
        <f>O44*(1/$N$1)*(1/108)*(1/10^6)*(1/$L$1)*(1000)*(1/N44)</f>
        <v>6.2075062075062048E-9</v>
      </c>
      <c r="Q44" s="11">
        <f t="shared" ref="Q44:Q45" si="50">P44*(10^12)/1000</f>
        <v>6.2075062075062055</v>
      </c>
      <c r="R44" s="29">
        <f t="shared" ref="R44" si="51">AVERAGE(Q44:Q46)</f>
        <v>6.5326509770954191</v>
      </c>
      <c r="S44" s="29">
        <f t="shared" ref="S44" si="52">STDEV(Q44:Q46)</f>
        <v>0.35701872619029357</v>
      </c>
      <c r="T44" s="29">
        <f t="shared" ref="T44" si="53">(S44/R44)*100</f>
        <v>5.4651431316637256</v>
      </c>
      <c r="U44" s="84">
        <f>(R44/10^12)*(1.5)</f>
        <v>9.7989764656431291E-12</v>
      </c>
      <c r="V44" s="84">
        <f>U44*(10^12)</f>
        <v>9.7989764656431291</v>
      </c>
      <c r="W44" s="5">
        <v>125</v>
      </c>
      <c r="X44" s="5" t="s">
        <v>96</v>
      </c>
    </row>
    <row r="45" spans="3:24" ht="19" thickTop="1" thickBot="1">
      <c r="C45" s="3">
        <f t="shared" si="0"/>
        <v>299</v>
      </c>
      <c r="D45" s="6">
        <v>39614</v>
      </c>
      <c r="E45" s="4">
        <v>1</v>
      </c>
      <c r="F45" s="5">
        <v>125</v>
      </c>
      <c r="G45" s="5" t="s">
        <v>11</v>
      </c>
      <c r="H45" s="5" t="s">
        <v>96</v>
      </c>
      <c r="I45" s="28">
        <v>0.28472222222222221</v>
      </c>
      <c r="J45" s="28">
        <v>0.81944444444444453</v>
      </c>
      <c r="K45" s="44">
        <f t="shared" si="1"/>
        <v>12.833333333333336</v>
      </c>
      <c r="L45" s="5"/>
      <c r="M45" s="27">
        <v>32327</v>
      </c>
      <c r="N45" s="45">
        <f t="shared" si="2"/>
        <v>12.833333333333336</v>
      </c>
      <c r="O45" s="25">
        <f t="shared" ref="O45:O46" si="54">M45-$M$43</f>
        <v>31914</v>
      </c>
      <c r="P45" s="11">
        <f>O45*(1/$N$1)*(1/108)*(1/10^6)*(1/$L$1)*(1000)*(1/N45)</f>
        <v>6.9147069147069117E-9</v>
      </c>
      <c r="Q45" s="11">
        <f t="shared" si="50"/>
        <v>6.9147069147069118</v>
      </c>
      <c r="T45" s="29"/>
      <c r="U45" s="25"/>
      <c r="V45" s="25"/>
      <c r="W45" s="5">
        <v>125</v>
      </c>
      <c r="X45" s="5" t="s">
        <v>96</v>
      </c>
    </row>
    <row r="46" spans="3:24" ht="19" thickTop="1" thickBot="1">
      <c r="C46" s="3">
        <f t="shared" si="0"/>
        <v>300</v>
      </c>
      <c r="D46" s="6">
        <v>39614</v>
      </c>
      <c r="E46" s="4">
        <v>1</v>
      </c>
      <c r="F46" s="5">
        <v>125</v>
      </c>
      <c r="G46" s="5" t="s">
        <v>11</v>
      </c>
      <c r="H46" s="5" t="s">
        <v>96</v>
      </c>
      <c r="I46" s="28">
        <v>0.28472222222222221</v>
      </c>
      <c r="J46" s="28">
        <v>0.81944444444444453</v>
      </c>
      <c r="K46" s="44">
        <f t="shared" si="1"/>
        <v>12.833333333333336</v>
      </c>
      <c r="L46" s="5"/>
      <c r="M46" s="35">
        <v>30301</v>
      </c>
      <c r="N46" s="47">
        <f t="shared" si="2"/>
        <v>12.833333333333336</v>
      </c>
      <c r="O46" s="26">
        <f t="shared" si="54"/>
        <v>29888</v>
      </c>
      <c r="P46" s="19">
        <f>O46*(1/$N$1)*(1/108)*(1/10^6)*(1/$L$1)*(1000)*(1/N46)</f>
        <v>6.4757398090731416E-9</v>
      </c>
      <c r="Q46" s="19">
        <f t="shared" si="15"/>
        <v>6.4757398090731408</v>
      </c>
      <c r="R46" s="31"/>
      <c r="S46" s="31"/>
      <c r="T46" s="31"/>
      <c r="U46" s="26"/>
      <c r="V46" s="136"/>
      <c r="W46" s="5">
        <v>125</v>
      </c>
      <c r="X46" s="5" t="s">
        <v>96</v>
      </c>
    </row>
    <row r="47" spans="3:24" ht="19" thickTop="1" thickBot="1">
      <c r="C47" s="3">
        <f t="shared" si="0"/>
        <v>301</v>
      </c>
      <c r="D47" s="6">
        <v>39614</v>
      </c>
      <c r="E47" s="4">
        <v>1</v>
      </c>
      <c r="F47" s="5" t="s">
        <v>103</v>
      </c>
      <c r="G47" s="5" t="s">
        <v>12</v>
      </c>
      <c r="H47" s="5" t="s">
        <v>97</v>
      </c>
      <c r="I47" s="28">
        <v>0.28472222222222221</v>
      </c>
      <c r="J47" s="28">
        <v>0.81944444444444453</v>
      </c>
      <c r="K47" s="44">
        <f t="shared" si="1"/>
        <v>12.833333333333336</v>
      </c>
      <c r="L47" s="5"/>
      <c r="M47" s="27">
        <v>462</v>
      </c>
      <c r="N47" s="45">
        <f t="shared" si="2"/>
        <v>12.833333333333336</v>
      </c>
      <c r="O47" s="25"/>
      <c r="T47" s="29"/>
      <c r="U47" s="25"/>
      <c r="V47" s="25"/>
      <c r="W47" s="5" t="s">
        <v>103</v>
      </c>
      <c r="X47" s="5" t="s">
        <v>97</v>
      </c>
    </row>
    <row r="48" spans="3:24" ht="19" thickTop="1" thickBot="1">
      <c r="C48" s="3">
        <f t="shared" si="0"/>
        <v>302</v>
      </c>
      <c r="D48" s="6">
        <v>39614</v>
      </c>
      <c r="E48" s="4">
        <v>1</v>
      </c>
      <c r="F48" s="5">
        <v>125</v>
      </c>
      <c r="G48" s="5" t="s">
        <v>12</v>
      </c>
      <c r="H48" s="5" t="s">
        <v>97</v>
      </c>
      <c r="I48" s="28">
        <v>0.28472222222222221</v>
      </c>
      <c r="J48" s="28">
        <v>0.81944444444444453</v>
      </c>
      <c r="K48" s="44">
        <f t="shared" si="1"/>
        <v>12.833333333333336</v>
      </c>
      <c r="L48" s="5"/>
      <c r="M48" s="27">
        <v>13501</v>
      </c>
      <c r="N48" s="45">
        <f t="shared" si="2"/>
        <v>12.833333333333336</v>
      </c>
      <c r="O48" s="25">
        <f>M48-$M$47</f>
        <v>13039</v>
      </c>
      <c r="P48" s="11">
        <f>O48*(1/$N$1)*(1/108)*(1/10^6)*(1/$L$1)*(1000)*(1/N48)</f>
        <v>2.825119491786157E-9</v>
      </c>
      <c r="Q48" s="11">
        <f t="shared" ref="Q48:Q49" si="55">P48*(10^12)/1000</f>
        <v>2.8251194917861571</v>
      </c>
      <c r="R48" s="29">
        <f t="shared" ref="R48" si="56">AVERAGE(Q48:Q50)</f>
        <v>2.9309251531473741</v>
      </c>
      <c r="S48" s="29">
        <f t="shared" ref="S48" si="57">STDEV(Q48:Q50)</f>
        <v>9.1900563930142079E-2</v>
      </c>
      <c r="T48" s="29">
        <f t="shared" ref="T48" si="58">(S48/R48)*100</f>
        <v>3.1355479627807847</v>
      </c>
      <c r="U48" s="84">
        <f>(R48/10^12)*(1.5)</f>
        <v>4.396387729721061E-12</v>
      </c>
      <c r="V48" s="84">
        <f>U48*(10^12)</f>
        <v>4.3963877297210612</v>
      </c>
      <c r="W48" s="5">
        <v>125</v>
      </c>
      <c r="X48" s="5" t="s">
        <v>97</v>
      </c>
    </row>
    <row r="49" spans="3:24" ht="19" thickTop="1" thickBot="1">
      <c r="C49" s="3">
        <f t="shared" si="0"/>
        <v>303</v>
      </c>
      <c r="D49" s="6">
        <v>39614</v>
      </c>
      <c r="E49" s="4">
        <v>1</v>
      </c>
      <c r="F49" s="5">
        <v>125</v>
      </c>
      <c r="G49" s="5" t="s">
        <v>12</v>
      </c>
      <c r="H49" s="5" t="s">
        <v>97</v>
      </c>
      <c r="I49" s="28">
        <v>0.28472222222222221</v>
      </c>
      <c r="J49" s="28">
        <v>0.81944444444444453</v>
      </c>
      <c r="K49" s="44">
        <f t="shared" si="1"/>
        <v>12.833333333333336</v>
      </c>
      <c r="L49" s="5"/>
      <c r="M49" s="27">
        <v>14201</v>
      </c>
      <c r="N49" s="45">
        <f t="shared" si="2"/>
        <v>12.833333333333336</v>
      </c>
      <c r="O49" s="25">
        <f t="shared" ref="O49:O50" si="59">M49-$M$47</f>
        <v>13739</v>
      </c>
      <c r="P49" s="11">
        <f>O49*(1/$N$1)*(1/108)*(1/10^6)*(1/$L$1)*(1000)*(1/N49)</f>
        <v>2.9767863101196425E-9</v>
      </c>
      <c r="Q49" s="11">
        <f t="shared" si="55"/>
        <v>2.9767863101196426</v>
      </c>
      <c r="T49" s="29"/>
      <c r="U49" s="25"/>
      <c r="V49" s="25"/>
      <c r="W49" s="5">
        <v>125</v>
      </c>
      <c r="X49" s="5" t="s">
        <v>97</v>
      </c>
    </row>
    <row r="50" spans="3:24" ht="19" thickTop="1" thickBot="1">
      <c r="C50" s="3">
        <f t="shared" si="0"/>
        <v>304</v>
      </c>
      <c r="D50" s="6">
        <v>39614</v>
      </c>
      <c r="E50" s="4">
        <v>1</v>
      </c>
      <c r="F50" s="5">
        <v>125</v>
      </c>
      <c r="G50" s="5" t="s">
        <v>12</v>
      </c>
      <c r="H50" s="5" t="s">
        <v>97</v>
      </c>
      <c r="I50" s="28">
        <v>0.28472222222222221</v>
      </c>
      <c r="J50" s="28">
        <v>0.81944444444444453</v>
      </c>
      <c r="K50" s="44">
        <f t="shared" si="1"/>
        <v>12.833333333333336</v>
      </c>
      <c r="L50" s="5"/>
      <c r="M50" s="35">
        <v>14266</v>
      </c>
      <c r="N50" s="47">
        <f t="shared" si="2"/>
        <v>12.833333333333336</v>
      </c>
      <c r="O50" s="26">
        <f t="shared" si="59"/>
        <v>13804</v>
      </c>
      <c r="P50" s="19">
        <f>O50*(1/$N$1)*(1/108)*(1/10^6)*(1/$L$1)*(1000)*(1/N50)</f>
        <v>2.990869657536323E-9</v>
      </c>
      <c r="Q50" s="19">
        <f t="shared" si="15"/>
        <v>2.9908696575363227</v>
      </c>
      <c r="R50" s="31"/>
      <c r="S50" s="31"/>
      <c r="T50" s="31"/>
      <c r="U50" s="26"/>
      <c r="V50" s="136"/>
      <c r="W50" s="5">
        <v>125</v>
      </c>
      <c r="X50" s="5" t="s">
        <v>97</v>
      </c>
    </row>
    <row r="51" spans="3:24" ht="19" thickTop="1" thickBot="1">
      <c r="C51" s="3">
        <f t="shared" si="0"/>
        <v>305</v>
      </c>
      <c r="D51" s="6">
        <v>39614</v>
      </c>
      <c r="E51" s="4">
        <v>1</v>
      </c>
      <c r="F51" s="5" t="s">
        <v>104</v>
      </c>
      <c r="G51" s="5" t="s">
        <v>13</v>
      </c>
      <c r="H51" s="5" t="s">
        <v>96</v>
      </c>
      <c r="I51" s="28">
        <v>0.28472222222222221</v>
      </c>
      <c r="J51" s="28">
        <v>0.81944444444444453</v>
      </c>
      <c r="K51" s="44">
        <f t="shared" si="1"/>
        <v>12.833333333333336</v>
      </c>
      <c r="L51" s="5"/>
      <c r="M51" s="27">
        <v>218</v>
      </c>
      <c r="N51" s="45">
        <f t="shared" si="2"/>
        <v>12.833333333333336</v>
      </c>
      <c r="O51" s="25"/>
      <c r="T51" s="29"/>
      <c r="U51" s="25"/>
      <c r="V51" s="25"/>
      <c r="W51" s="5" t="s">
        <v>104</v>
      </c>
      <c r="X51" s="5" t="s">
        <v>96</v>
      </c>
    </row>
    <row r="52" spans="3:24" ht="19" thickTop="1" thickBot="1">
      <c r="C52" s="3">
        <f t="shared" si="0"/>
        <v>306</v>
      </c>
      <c r="D52" s="6">
        <v>39614</v>
      </c>
      <c r="E52" s="4">
        <v>1</v>
      </c>
      <c r="F52" s="5">
        <v>150</v>
      </c>
      <c r="G52" s="5" t="s">
        <v>13</v>
      </c>
      <c r="H52" s="5" t="s">
        <v>96</v>
      </c>
      <c r="I52" s="28">
        <v>0.28472222222222221</v>
      </c>
      <c r="J52" s="28">
        <v>0.81944444444444453</v>
      </c>
      <c r="K52" s="44">
        <f t="shared" si="1"/>
        <v>12.833333333333336</v>
      </c>
      <c r="L52" s="5"/>
      <c r="M52" s="27">
        <v>10202</v>
      </c>
      <c r="N52" s="45">
        <f t="shared" si="2"/>
        <v>12.833333333333336</v>
      </c>
      <c r="O52" s="25">
        <f>M52-$M$51</f>
        <v>9984</v>
      </c>
      <c r="P52" s="11">
        <f>O52*(1/$N$1)*(1/108)*(1/10^6)*(1/$L$1)*(1000)*(1/N52)</f>
        <v>2.1632021632021624E-9</v>
      </c>
      <c r="Q52" s="11">
        <f t="shared" ref="Q52:Q53" si="60">P52*(10^12)/1000</f>
        <v>2.1632021632021625</v>
      </c>
      <c r="R52" s="29">
        <f t="shared" ref="R52" si="61">AVERAGE(Q52:Q54)</f>
        <v>2.2449578005133555</v>
      </c>
      <c r="S52" s="29">
        <f t="shared" ref="S52" si="62">STDEV(Q52:Q54)</f>
        <v>8.2009584056151094E-2</v>
      </c>
      <c r="T52" s="29">
        <f t="shared" ref="T52" si="63">(S52/R52)*100</f>
        <v>3.6530568208185441</v>
      </c>
      <c r="U52" s="84">
        <f>(R52/10^12)*(1.5)</f>
        <v>3.367436700770033E-12</v>
      </c>
      <c r="V52" s="84">
        <f>U52*(10^12)</f>
        <v>3.3674367007700332</v>
      </c>
      <c r="W52" s="5">
        <v>150</v>
      </c>
      <c r="X52" s="5" t="s">
        <v>96</v>
      </c>
    </row>
    <row r="53" spans="3:24" ht="19" thickTop="1" thickBot="1">
      <c r="C53" s="3">
        <f t="shared" si="0"/>
        <v>307</v>
      </c>
      <c r="D53" s="6">
        <v>39614</v>
      </c>
      <c r="E53" s="4">
        <v>1</v>
      </c>
      <c r="F53" s="5">
        <v>150</v>
      </c>
      <c r="G53" s="5" t="s">
        <v>13</v>
      </c>
      <c r="H53" s="5" t="s">
        <v>96</v>
      </c>
      <c r="I53" s="28">
        <v>0.28472222222222221</v>
      </c>
      <c r="J53" s="28">
        <v>0.81944444444444453</v>
      </c>
      <c r="K53" s="44">
        <f t="shared" si="1"/>
        <v>12.833333333333336</v>
      </c>
      <c r="L53" s="5"/>
      <c r="M53" s="27">
        <v>10577</v>
      </c>
      <c r="N53" s="45">
        <f t="shared" si="2"/>
        <v>12.833333333333336</v>
      </c>
      <c r="O53" s="25">
        <f t="shared" ref="O53:O54" si="64">M53-$M$51</f>
        <v>10359</v>
      </c>
      <c r="P53" s="11">
        <f>O53*(1/$N$1)*(1/108)*(1/10^6)*(1/$L$1)*(1000)*(1/N53)</f>
        <v>2.2444522444522439E-9</v>
      </c>
      <c r="Q53" s="11">
        <f t="shared" si="60"/>
        <v>2.2444522444522441</v>
      </c>
      <c r="T53" s="29"/>
      <c r="U53" s="25"/>
      <c r="V53" s="25"/>
      <c r="W53" s="5">
        <v>150</v>
      </c>
      <c r="X53" s="5" t="s">
        <v>96</v>
      </c>
    </row>
    <row r="54" spans="3:24" ht="19" thickTop="1" thickBot="1">
      <c r="C54" s="3">
        <f t="shared" si="0"/>
        <v>308</v>
      </c>
      <c r="D54" s="6">
        <v>39614</v>
      </c>
      <c r="E54" s="4">
        <v>1</v>
      </c>
      <c r="F54" s="5">
        <v>150</v>
      </c>
      <c r="G54" s="5" t="s">
        <v>13</v>
      </c>
      <c r="H54" s="5" t="s">
        <v>96</v>
      </c>
      <c r="I54" s="28">
        <v>0.28472222222222221</v>
      </c>
      <c r="J54" s="28">
        <v>0.81944444444444453</v>
      </c>
      <c r="K54" s="44">
        <f t="shared" si="1"/>
        <v>12.833333333333336</v>
      </c>
      <c r="L54" s="5"/>
      <c r="M54" s="35">
        <v>10959</v>
      </c>
      <c r="N54" s="47">
        <f t="shared" si="2"/>
        <v>12.833333333333336</v>
      </c>
      <c r="O54" s="26">
        <f t="shared" si="64"/>
        <v>10741</v>
      </c>
      <c r="P54" s="19">
        <f>O54*(1/$N$1)*(1/108)*(1/10^6)*(1/$L$1)*(1000)*(1/N54)</f>
        <v>2.3272189938856594E-9</v>
      </c>
      <c r="Q54" s="19">
        <f t="shared" si="15"/>
        <v>2.3272189938856593</v>
      </c>
      <c r="R54" s="31"/>
      <c r="S54" s="31"/>
      <c r="T54" s="31"/>
      <c r="U54" s="26"/>
      <c r="V54" s="136"/>
      <c r="W54" s="5">
        <v>150</v>
      </c>
      <c r="X54" s="5" t="s">
        <v>96</v>
      </c>
    </row>
    <row r="55" spans="3:24" ht="19" thickTop="1" thickBot="1">
      <c r="C55" s="3">
        <f t="shared" si="0"/>
        <v>309</v>
      </c>
      <c r="D55" s="6">
        <v>39614</v>
      </c>
      <c r="E55" s="4">
        <v>1</v>
      </c>
      <c r="F55" s="5" t="s">
        <v>104</v>
      </c>
      <c r="G55" s="5" t="s">
        <v>14</v>
      </c>
      <c r="H55" s="5" t="s">
        <v>97</v>
      </c>
      <c r="I55" s="28">
        <v>0.28472222222222221</v>
      </c>
      <c r="J55" s="28">
        <v>0.81944444444444453</v>
      </c>
      <c r="K55" s="44">
        <f t="shared" si="1"/>
        <v>12.833333333333336</v>
      </c>
      <c r="L55" s="5"/>
      <c r="M55" s="27">
        <v>211</v>
      </c>
      <c r="N55" s="45">
        <f t="shared" si="2"/>
        <v>12.833333333333336</v>
      </c>
      <c r="O55" s="25"/>
      <c r="T55" s="29"/>
      <c r="U55" s="25"/>
      <c r="V55" s="25"/>
      <c r="W55" s="5" t="s">
        <v>104</v>
      </c>
      <c r="X55" s="5" t="s">
        <v>97</v>
      </c>
    </row>
    <row r="56" spans="3:24" ht="19" thickTop="1" thickBot="1">
      <c r="C56" s="3">
        <f t="shared" si="0"/>
        <v>310</v>
      </c>
      <c r="D56" s="6">
        <v>39614</v>
      </c>
      <c r="E56" s="4">
        <v>1</v>
      </c>
      <c r="F56" s="5">
        <v>150</v>
      </c>
      <c r="G56" s="5" t="s">
        <v>14</v>
      </c>
      <c r="H56" s="5" t="s">
        <v>97</v>
      </c>
      <c r="I56" s="28">
        <v>0.28472222222222221</v>
      </c>
      <c r="J56" s="28">
        <v>0.81944444444444453</v>
      </c>
      <c r="K56" s="44">
        <f t="shared" si="1"/>
        <v>12.833333333333336</v>
      </c>
      <c r="L56" s="5"/>
      <c r="M56" s="27">
        <v>6713</v>
      </c>
      <c r="N56" s="45">
        <f t="shared" si="2"/>
        <v>12.833333333333336</v>
      </c>
      <c r="O56" s="25">
        <f>M56-$M$55</f>
        <v>6502</v>
      </c>
      <c r="P56" s="11">
        <f>O56*(1/$N$1)*(1/108)*(1/10^6)*(1/$L$1)*(1000)*(1/N56)</f>
        <v>1.4087680754347414E-9</v>
      </c>
      <c r="Q56" s="11">
        <f t="shared" ref="Q56:Q57" si="65">P56*(10^12)/1000</f>
        <v>1.4087680754347414</v>
      </c>
      <c r="R56" s="29">
        <f t="shared" ref="R56" si="66">AVERAGE(Q56:Q58)</f>
        <v>1.4148347481680812</v>
      </c>
      <c r="S56" s="29">
        <f t="shared" ref="S56" si="67">STDEV(Q56:Q58)</f>
        <v>5.3558370684035975E-2</v>
      </c>
      <c r="T56" s="29">
        <f t="shared" ref="T56" si="68">(S56/R56)*100</f>
        <v>3.7854859554010107</v>
      </c>
      <c r="U56" s="84">
        <f>(R56/10^12)*(1.5)</f>
        <v>2.1222521222521215E-12</v>
      </c>
      <c r="V56" s="84">
        <f>U56*(10^12)</f>
        <v>2.1222521222521213</v>
      </c>
      <c r="W56" s="5">
        <v>150</v>
      </c>
      <c r="X56" s="5" t="s">
        <v>97</v>
      </c>
    </row>
    <row r="57" spans="3:24" ht="19" thickTop="1" thickBot="1">
      <c r="C57" s="3">
        <f t="shared" si="0"/>
        <v>311</v>
      </c>
      <c r="D57" s="6">
        <v>39614</v>
      </c>
      <c r="E57" s="4">
        <v>1</v>
      </c>
      <c r="F57" s="5">
        <v>150</v>
      </c>
      <c r="G57" s="5" t="s">
        <v>14</v>
      </c>
      <c r="H57" s="5" t="s">
        <v>97</v>
      </c>
      <c r="I57" s="28">
        <v>0.28472222222222221</v>
      </c>
      <c r="J57" s="28">
        <v>0.81944444444444453</v>
      </c>
      <c r="K57" s="44">
        <f t="shared" si="1"/>
        <v>12.833333333333336</v>
      </c>
      <c r="L57" s="5"/>
      <c r="M57" s="27">
        <v>6509</v>
      </c>
      <c r="N57" s="45">
        <f t="shared" si="2"/>
        <v>12.833333333333336</v>
      </c>
      <c r="O57" s="25">
        <f t="shared" ref="O57:O58" si="69">M57-$M$55</f>
        <v>6298</v>
      </c>
      <c r="P57" s="11">
        <f>O57*(1/$N$1)*(1/108)*(1/10^6)*(1/$L$1)*(1000)*(1/N57)</f>
        <v>1.3645680312346974E-9</v>
      </c>
      <c r="Q57" s="11">
        <f t="shared" si="65"/>
        <v>1.3645680312346975</v>
      </c>
      <c r="T57" s="29"/>
      <c r="U57" s="25"/>
      <c r="V57" s="25"/>
      <c r="W57" s="5">
        <v>150</v>
      </c>
      <c r="X57" s="5" t="s">
        <v>97</v>
      </c>
    </row>
    <row r="58" spans="3:24" ht="19" thickTop="1" thickBot="1">
      <c r="C58" s="3">
        <f t="shared" si="0"/>
        <v>312</v>
      </c>
      <c r="D58" s="6">
        <v>39614</v>
      </c>
      <c r="E58" s="4">
        <v>1</v>
      </c>
      <c r="F58" s="5">
        <v>150</v>
      </c>
      <c r="G58" s="5" t="s">
        <v>14</v>
      </c>
      <c r="H58" s="5" t="s">
        <v>97</v>
      </c>
      <c r="I58" s="28">
        <v>0.28472222222222221</v>
      </c>
      <c r="J58" s="28">
        <v>0.81944444444444453</v>
      </c>
      <c r="K58" s="44">
        <f t="shared" si="1"/>
        <v>12.833333333333336</v>
      </c>
      <c r="L58" s="5"/>
      <c r="M58" s="35">
        <v>7001</v>
      </c>
      <c r="N58" s="47">
        <f t="shared" si="2"/>
        <v>12.833333333333336</v>
      </c>
      <c r="O58" s="26">
        <f t="shared" si="69"/>
        <v>6790</v>
      </c>
      <c r="P58" s="19">
        <f>O58*(1/$N$1)*(1/108)*(1/10^6)*(1/$L$1)*(1000)*(1/N58)</f>
        <v>1.4711681378348041E-9</v>
      </c>
      <c r="Q58" s="19">
        <f t="shared" si="15"/>
        <v>1.471168137834804</v>
      </c>
      <c r="R58" s="31"/>
      <c r="S58" s="31"/>
      <c r="T58" s="31"/>
      <c r="U58" s="26"/>
      <c r="V58" s="136"/>
      <c r="W58" s="5">
        <v>150</v>
      </c>
      <c r="X58" s="5" t="s">
        <v>97</v>
      </c>
    </row>
    <row r="59" spans="3:24" ht="19" thickTop="1" thickBot="1">
      <c r="C59" s="3">
        <f t="shared" si="0"/>
        <v>313</v>
      </c>
      <c r="D59" s="6">
        <v>39614</v>
      </c>
      <c r="E59" s="4">
        <v>1</v>
      </c>
      <c r="F59" s="5" t="s">
        <v>105</v>
      </c>
      <c r="G59" s="5" t="s">
        <v>15</v>
      </c>
      <c r="H59" s="5" t="s">
        <v>96</v>
      </c>
      <c r="I59" s="28">
        <v>0.28472222222222221</v>
      </c>
      <c r="J59" s="28">
        <v>0.81944444444444453</v>
      </c>
      <c r="K59" s="44">
        <f t="shared" si="1"/>
        <v>12.833333333333336</v>
      </c>
      <c r="L59" s="5"/>
      <c r="M59" s="27">
        <v>259</v>
      </c>
      <c r="N59" s="45">
        <f t="shared" si="2"/>
        <v>12.833333333333336</v>
      </c>
      <c r="O59" s="25"/>
      <c r="T59" s="29"/>
      <c r="U59" s="25"/>
      <c r="V59" s="25"/>
      <c r="W59" s="5" t="s">
        <v>105</v>
      </c>
      <c r="X59" s="5" t="s">
        <v>96</v>
      </c>
    </row>
    <row r="60" spans="3:24" ht="19" thickTop="1" thickBot="1">
      <c r="C60" s="3">
        <f t="shared" si="0"/>
        <v>314</v>
      </c>
      <c r="D60" s="6">
        <v>39614</v>
      </c>
      <c r="E60" s="4">
        <v>1</v>
      </c>
      <c r="F60" s="5">
        <v>175</v>
      </c>
      <c r="G60" s="5" t="s">
        <v>15</v>
      </c>
      <c r="H60" s="5" t="s">
        <v>96</v>
      </c>
      <c r="I60" s="28">
        <v>0.28472222222222221</v>
      </c>
      <c r="J60" s="28">
        <v>0.81944444444444453</v>
      </c>
      <c r="K60" s="44">
        <f t="shared" si="1"/>
        <v>12.833333333333336</v>
      </c>
      <c r="L60" s="5"/>
      <c r="M60" s="27">
        <v>5481</v>
      </c>
      <c r="N60" s="45">
        <f t="shared" si="2"/>
        <v>12.833333333333336</v>
      </c>
      <c r="O60" s="25">
        <f>M60-$M$59</f>
        <v>5222</v>
      </c>
      <c r="P60" s="11">
        <f>O60*(1/$N$1)*(1/108)*(1/10^6)*(1/$L$1)*(1000)*(1/N60)</f>
        <v>1.1314344647677974E-9</v>
      </c>
      <c r="Q60" s="11">
        <f t="shared" ref="Q60:Q61" si="70">P60*(10^12)/1000</f>
        <v>1.1314344647677974</v>
      </c>
      <c r="R60" s="29">
        <f t="shared" ref="R60" si="71">AVERAGE(Q60:Q62)</f>
        <v>1.1314344647677974</v>
      </c>
      <c r="S60" s="29">
        <f t="shared" ref="S60" si="72">STDEV(Q60:Q62)</f>
        <v>1.3866680533347164E-2</v>
      </c>
      <c r="T60" s="29">
        <f t="shared" ref="T60" si="73">(S60/R60)*100</f>
        <v>1.2255840674071212</v>
      </c>
      <c r="U60" s="84">
        <f>(R60/10^12)*(1.5)</f>
        <v>1.6971516971516961E-12</v>
      </c>
      <c r="V60" s="84">
        <f>U60*(10^12)</f>
        <v>1.6971516971516962</v>
      </c>
      <c r="W60" s="5">
        <v>175</v>
      </c>
      <c r="X60" s="5" t="s">
        <v>96</v>
      </c>
    </row>
    <row r="61" spans="3:24" ht="19" thickTop="1" thickBot="1">
      <c r="C61" s="3">
        <f t="shared" si="0"/>
        <v>315</v>
      </c>
      <c r="D61" s="6">
        <v>39614</v>
      </c>
      <c r="E61" s="4">
        <v>1</v>
      </c>
      <c r="F61" s="5">
        <v>175</v>
      </c>
      <c r="G61" s="5" t="s">
        <v>15</v>
      </c>
      <c r="H61" s="5" t="s">
        <v>96</v>
      </c>
      <c r="I61" s="28">
        <v>0.28472222222222221</v>
      </c>
      <c r="J61" s="28">
        <v>0.81944444444444453</v>
      </c>
      <c r="K61" s="44">
        <f t="shared" si="1"/>
        <v>12.833333333333336</v>
      </c>
      <c r="L61" s="5"/>
      <c r="M61" s="27">
        <v>5417</v>
      </c>
      <c r="N61" s="45">
        <f t="shared" si="2"/>
        <v>12.833333333333336</v>
      </c>
      <c r="O61" s="25">
        <f t="shared" ref="O61:O62" si="74">M61-$M$59</f>
        <v>5158</v>
      </c>
      <c r="P61" s="11">
        <f>O61*(1/$N$1)*(1/108)*(1/10^6)*(1/$L$1)*(1000)*(1/N61)</f>
        <v>1.1175677842344504E-9</v>
      </c>
      <c r="Q61" s="11">
        <f t="shared" si="70"/>
        <v>1.1175677842344502</v>
      </c>
      <c r="T61" s="29"/>
      <c r="U61" s="25"/>
      <c r="V61" s="25"/>
      <c r="W61" s="5">
        <v>175</v>
      </c>
      <c r="X61" s="5" t="s">
        <v>96</v>
      </c>
    </row>
    <row r="62" spans="3:24" ht="19" thickTop="1" thickBot="1">
      <c r="C62" s="3">
        <f t="shared" si="0"/>
        <v>316</v>
      </c>
      <c r="D62" s="6">
        <v>39614</v>
      </c>
      <c r="E62" s="4">
        <v>1</v>
      </c>
      <c r="F62" s="5">
        <v>175</v>
      </c>
      <c r="G62" s="5" t="s">
        <v>15</v>
      </c>
      <c r="H62" s="5" t="s">
        <v>96</v>
      </c>
      <c r="I62" s="28">
        <v>0.28472222222222221</v>
      </c>
      <c r="J62" s="28">
        <v>0.81944444444444453</v>
      </c>
      <c r="K62" s="44">
        <f t="shared" si="1"/>
        <v>12.833333333333336</v>
      </c>
      <c r="L62" s="5"/>
      <c r="M62" s="35">
        <v>5545</v>
      </c>
      <c r="N62" s="47">
        <f t="shared" si="2"/>
        <v>12.833333333333336</v>
      </c>
      <c r="O62" s="26">
        <f t="shared" si="74"/>
        <v>5286</v>
      </c>
      <c r="P62" s="19">
        <f>O62*(1/$N$1)*(1/108)*(1/10^6)*(1/$L$1)*(1000)*(1/N62)</f>
        <v>1.1453011453011446E-9</v>
      </c>
      <c r="Q62" s="19">
        <f t="shared" si="15"/>
        <v>1.1453011453011446</v>
      </c>
      <c r="R62" s="31"/>
      <c r="S62" s="31"/>
      <c r="T62" s="31"/>
      <c r="U62" s="26"/>
      <c r="V62" s="136"/>
      <c r="W62" s="5">
        <v>175</v>
      </c>
      <c r="X62" s="5" t="s">
        <v>96</v>
      </c>
    </row>
    <row r="63" spans="3:24" ht="19" thickTop="1" thickBot="1">
      <c r="C63" s="3">
        <f t="shared" si="0"/>
        <v>317</v>
      </c>
      <c r="D63" s="6">
        <v>39614</v>
      </c>
      <c r="E63" s="4">
        <v>1</v>
      </c>
      <c r="F63" s="5" t="s">
        <v>105</v>
      </c>
      <c r="G63" s="5" t="s">
        <v>16</v>
      </c>
      <c r="H63" s="5" t="s">
        <v>97</v>
      </c>
      <c r="I63" s="28">
        <v>0.28472222222222221</v>
      </c>
      <c r="J63" s="28">
        <v>0.81944444444444453</v>
      </c>
      <c r="K63" s="44">
        <f t="shared" si="1"/>
        <v>12.833333333333336</v>
      </c>
      <c r="L63" s="5"/>
      <c r="M63" s="27">
        <v>517</v>
      </c>
      <c r="N63" s="45">
        <f t="shared" si="2"/>
        <v>12.833333333333336</v>
      </c>
      <c r="O63" s="25"/>
      <c r="T63" s="29"/>
      <c r="U63" s="25"/>
      <c r="V63" s="25"/>
      <c r="W63" s="5" t="s">
        <v>105</v>
      </c>
      <c r="X63" s="5" t="s">
        <v>97</v>
      </c>
    </row>
    <row r="64" spans="3:24" ht="19" thickTop="1" thickBot="1">
      <c r="C64" s="3">
        <f t="shared" si="0"/>
        <v>318</v>
      </c>
      <c r="D64" s="6">
        <v>39614</v>
      </c>
      <c r="E64" s="4">
        <v>1</v>
      </c>
      <c r="F64" s="5">
        <v>175</v>
      </c>
      <c r="G64" s="5" t="s">
        <v>16</v>
      </c>
      <c r="H64" s="5" t="s">
        <v>97</v>
      </c>
      <c r="I64" s="28">
        <v>0.28472222222222221</v>
      </c>
      <c r="J64" s="28">
        <v>0.81944444444444453</v>
      </c>
      <c r="K64" s="44">
        <f t="shared" si="1"/>
        <v>12.833333333333336</v>
      </c>
      <c r="L64" s="5"/>
      <c r="M64" s="27">
        <v>7442</v>
      </c>
      <c r="N64" s="45">
        <f t="shared" si="2"/>
        <v>12.833333333333336</v>
      </c>
      <c r="O64" s="25">
        <f>M64-$M$63</f>
        <v>6925</v>
      </c>
      <c r="P64" s="11">
        <f>O64*(1/$N$1)*(1/108)*(1/10^6)*(1/$L$1)*(1000)*(1/N64)</f>
        <v>1.5004181670848331E-9</v>
      </c>
      <c r="Q64" s="11">
        <f t="shared" ref="Q64:Q65" si="75">P64*(10^12)/1000</f>
        <v>1.5004181670848331</v>
      </c>
      <c r="R64" s="29">
        <f t="shared" ref="R64" si="76">AVERAGE(Q64:Q66)</f>
        <v>1.5332793110570886</v>
      </c>
      <c r="S64" s="29">
        <f t="shared" ref="S64" si="77">STDEV(Q64:Q66)</f>
        <v>4.7321918978026019E-2</v>
      </c>
      <c r="T64" s="29">
        <f t="shared" ref="T64" si="78">(S64/R64)*100</f>
        <v>3.086320844269455</v>
      </c>
      <c r="U64" s="84">
        <f>(R64/10^12)*(1.5)</f>
        <v>2.2999189665856328E-12</v>
      </c>
      <c r="V64" s="84">
        <f>U64*(10^12)</f>
        <v>2.2999189665856328</v>
      </c>
      <c r="W64" s="5">
        <v>175</v>
      </c>
      <c r="X64" s="5" t="s">
        <v>97</v>
      </c>
    </row>
    <row r="65" spans="3:24" ht="19" thickTop="1" thickBot="1">
      <c r="C65" s="3">
        <f t="shared" si="0"/>
        <v>319</v>
      </c>
      <c r="D65" s="6">
        <v>39614</v>
      </c>
      <c r="E65" s="4">
        <v>1</v>
      </c>
      <c r="F65" s="5">
        <v>175</v>
      </c>
      <c r="G65" s="5" t="s">
        <v>16</v>
      </c>
      <c r="H65" s="5" t="s">
        <v>97</v>
      </c>
      <c r="I65" s="28">
        <v>0.28472222222222221</v>
      </c>
      <c r="J65" s="28">
        <v>0.81944444444444453</v>
      </c>
      <c r="K65" s="44">
        <f t="shared" si="1"/>
        <v>12.833333333333336</v>
      </c>
      <c r="L65" s="5"/>
      <c r="M65" s="27">
        <v>7844</v>
      </c>
      <c r="N65" s="45">
        <f t="shared" si="2"/>
        <v>12.833333333333336</v>
      </c>
      <c r="O65" s="25">
        <f t="shared" ref="O65:O66" si="79">M65-$M$63</f>
        <v>7327</v>
      </c>
      <c r="P65" s="11">
        <f>O65*(1/$N$1)*(1/108)*(1/10^6)*(1/$L$1)*(1000)*(1/N65)</f>
        <v>1.5875182541849207E-9</v>
      </c>
      <c r="Q65" s="11">
        <f t="shared" si="75"/>
        <v>1.5875182541849209</v>
      </c>
      <c r="T65" s="29"/>
      <c r="U65" s="25"/>
      <c r="V65" s="25"/>
      <c r="W65" s="5">
        <v>175</v>
      </c>
      <c r="X65" s="5" t="s">
        <v>97</v>
      </c>
    </row>
    <row r="66" spans="3:24" ht="19" thickTop="1" thickBot="1">
      <c r="C66" s="3">
        <f t="shared" si="0"/>
        <v>320</v>
      </c>
      <c r="D66" s="6">
        <v>39614</v>
      </c>
      <c r="E66" s="4">
        <v>1</v>
      </c>
      <c r="F66" s="5">
        <v>175</v>
      </c>
      <c r="G66" s="5" t="s">
        <v>16</v>
      </c>
      <c r="H66" s="5" t="s">
        <v>97</v>
      </c>
      <c r="I66" s="28">
        <v>0.28472222222222221</v>
      </c>
      <c r="J66" s="28">
        <v>0.81944444444444453</v>
      </c>
      <c r="K66" s="44">
        <f t="shared" si="1"/>
        <v>12.833333333333336</v>
      </c>
      <c r="L66" s="5"/>
      <c r="M66" s="35">
        <v>7495</v>
      </c>
      <c r="N66" s="47">
        <f t="shared" si="2"/>
        <v>12.833333333333336</v>
      </c>
      <c r="O66" s="26">
        <f t="shared" si="79"/>
        <v>6978</v>
      </c>
      <c r="P66" s="19">
        <f>O66*(1/$N$1)*(1/108)*(1/10^6)*(1/$L$1)*(1000)*(1/N66)</f>
        <v>1.5119015119015117E-9</v>
      </c>
      <c r="Q66" s="19">
        <f t="shared" si="15"/>
        <v>1.5119015119015116</v>
      </c>
      <c r="R66" s="31"/>
      <c r="S66" s="31"/>
      <c r="T66" s="31"/>
      <c r="U66" s="26"/>
      <c r="V66" s="136"/>
      <c r="W66" s="5">
        <v>175</v>
      </c>
      <c r="X66" s="5" t="s">
        <v>97</v>
      </c>
    </row>
    <row r="67" spans="3:24">
      <c r="N67" s="34"/>
      <c r="U67" s="34"/>
      <c r="V67" s="34"/>
    </row>
    <row r="68" spans="3:24">
      <c r="N68" s="34"/>
      <c r="U68" s="34"/>
      <c r="V68" s="34"/>
    </row>
    <row r="69" spans="3:24">
      <c r="N69" s="34"/>
      <c r="U69" s="34"/>
      <c r="V69" s="34"/>
    </row>
    <row r="70" spans="3:24">
      <c r="N70" s="34"/>
      <c r="U70" s="34"/>
      <c r="V70" s="34"/>
    </row>
    <row r="71" spans="3:24">
      <c r="N71" s="34"/>
      <c r="U71" s="34"/>
      <c r="V71" s="34"/>
    </row>
    <row r="72" spans="3:24">
      <c r="N72" s="34"/>
      <c r="U72" s="34"/>
      <c r="V72" s="34"/>
    </row>
    <row r="73" spans="3:24">
      <c r="N73" s="34"/>
      <c r="U73" s="34"/>
      <c r="V73" s="34"/>
    </row>
    <row r="74" spans="3:24">
      <c r="N74" s="34"/>
      <c r="U74" s="34"/>
      <c r="V74" s="34"/>
    </row>
    <row r="75" spans="3:24">
      <c r="N75" s="34"/>
      <c r="U75" s="34"/>
      <c r="V75" s="34"/>
    </row>
    <row r="76" spans="3:24">
      <c r="N76" s="34"/>
      <c r="U76" s="34"/>
      <c r="V76" s="34"/>
    </row>
    <row r="77" spans="3:24">
      <c r="N77" s="34"/>
      <c r="U77" s="34"/>
      <c r="V77" s="34"/>
    </row>
    <row r="78" spans="3:24">
      <c r="N78" s="34"/>
      <c r="U78" s="34"/>
      <c r="V78" s="34"/>
    </row>
    <row r="79" spans="3:24">
      <c r="N79" s="34"/>
      <c r="U79" s="34"/>
      <c r="V79" s="34"/>
    </row>
    <row r="80" spans="3:24">
      <c r="N80" s="34"/>
      <c r="U80" s="34"/>
      <c r="V80" s="34"/>
    </row>
    <row r="81" spans="14:22">
      <c r="N81" s="34"/>
      <c r="U81" s="34"/>
      <c r="V81" s="34"/>
    </row>
    <row r="82" spans="14:22">
      <c r="N82" s="34"/>
      <c r="U82" s="34"/>
      <c r="V82" s="34"/>
    </row>
    <row r="83" spans="14:22">
      <c r="N83" s="34"/>
      <c r="U83" s="34"/>
      <c r="V83" s="34"/>
    </row>
    <row r="84" spans="14:22">
      <c r="U84" s="34"/>
      <c r="V84" s="34"/>
    </row>
  </sheetData>
  <phoneticPr fontId="3" type="noConversion"/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Y164"/>
  <sheetViews>
    <sheetView topLeftCell="C1" zoomScale="75" workbookViewId="0">
      <selection activeCell="U16" sqref="U16"/>
    </sheetView>
  </sheetViews>
  <sheetFormatPr baseColWidth="10" defaultColWidth="8.7109375" defaultRowHeight="13" x14ac:dyDescent="0"/>
  <cols>
    <col min="1" max="1" width="11.7109375" bestFit="1" customWidth="1"/>
    <col min="2" max="2" width="15.140625" style="50" customWidth="1"/>
    <col min="3" max="3" width="12.5703125" bestFit="1" customWidth="1"/>
    <col min="4" max="4" width="13" bestFit="1" customWidth="1"/>
    <col min="5" max="5" width="13" customWidth="1"/>
    <col min="6" max="6" width="12.28515625" customWidth="1"/>
    <col min="7" max="7" width="12.5703125" customWidth="1"/>
    <col min="8" max="8" width="11.140625" style="29" bestFit="1" customWidth="1"/>
    <col min="9" max="9" width="11.140625" customWidth="1"/>
    <col min="11" max="11" width="14.7109375" customWidth="1"/>
    <col min="13" max="13" width="18.140625" bestFit="1" customWidth="1"/>
    <col min="14" max="14" width="12.28515625" style="25" bestFit="1" customWidth="1"/>
    <col min="15" max="16" width="15" customWidth="1"/>
    <col min="17" max="17" width="9.28515625" style="29" bestFit="1" customWidth="1"/>
    <col min="18" max="18" width="10.7109375" style="29" customWidth="1"/>
    <col min="19" max="19" width="10.42578125" style="22" customWidth="1"/>
    <col min="20" max="21" width="12.7109375" customWidth="1"/>
    <col min="22" max="22" width="14.7109375" style="111" customWidth="1"/>
    <col min="23" max="23" width="15.140625" style="112" customWidth="1"/>
    <col min="24" max="24" width="15.140625" style="99" customWidth="1"/>
    <col min="25" max="27" width="8.85546875" style="20" customWidth="1"/>
    <col min="28" max="28" width="8.7109375" style="20"/>
    <col min="29" max="31" width="8.85546875" style="20" customWidth="1"/>
    <col min="32" max="32" width="8.7109375" style="20"/>
    <col min="33" max="33" width="8.85546875" style="20" customWidth="1"/>
    <col min="34" max="34" width="8.7109375" style="20"/>
    <col min="35" max="35" width="8.85546875" style="20" customWidth="1"/>
    <col min="36" max="103" width="8.7109375" style="20"/>
  </cols>
  <sheetData>
    <row r="1" spans="1:103" ht="37" customHeight="1" thickBot="1">
      <c r="K1" s="24" t="s">
        <v>37</v>
      </c>
      <c r="L1" s="24">
        <v>1.5</v>
      </c>
      <c r="M1" s="10" t="s">
        <v>38</v>
      </c>
      <c r="N1" s="10">
        <v>2220000</v>
      </c>
      <c r="O1" t="s">
        <v>33</v>
      </c>
      <c r="P1" s="83"/>
      <c r="Q1" s="141"/>
      <c r="R1" s="45"/>
      <c r="T1" s="20" t="s">
        <v>44</v>
      </c>
      <c r="U1" s="20"/>
      <c r="V1" s="101"/>
      <c r="W1" s="114"/>
      <c r="X1" s="114"/>
    </row>
    <row r="2" spans="1:103" ht="70" thickTop="1" thickBot="1">
      <c r="A2" s="3" t="s">
        <v>86</v>
      </c>
      <c r="B2" s="4" t="s">
        <v>21</v>
      </c>
      <c r="C2" s="3" t="s">
        <v>89</v>
      </c>
      <c r="D2" s="3" t="s">
        <v>90</v>
      </c>
      <c r="E2" s="3" t="s">
        <v>108</v>
      </c>
      <c r="F2" s="3" t="s">
        <v>27</v>
      </c>
      <c r="G2" s="3" t="s">
        <v>43</v>
      </c>
      <c r="H2" s="30" t="s">
        <v>36</v>
      </c>
      <c r="I2" s="3" t="s">
        <v>20</v>
      </c>
      <c r="J2" s="3" t="s">
        <v>93</v>
      </c>
      <c r="K2" s="3" t="s">
        <v>89</v>
      </c>
      <c r="L2" s="32" t="s">
        <v>94</v>
      </c>
      <c r="M2" s="33" t="s">
        <v>22</v>
      </c>
      <c r="N2" s="33" t="s">
        <v>82</v>
      </c>
      <c r="O2" s="33" t="s">
        <v>24</v>
      </c>
      <c r="P2" s="33" t="s">
        <v>23</v>
      </c>
      <c r="Q2" s="142" t="s">
        <v>50</v>
      </c>
      <c r="R2" s="142" t="s">
        <v>84</v>
      </c>
      <c r="S2" s="33" t="s">
        <v>49</v>
      </c>
      <c r="T2" s="33" t="s">
        <v>45</v>
      </c>
      <c r="U2" s="100" t="s">
        <v>46</v>
      </c>
      <c r="V2" s="102" t="s">
        <v>89</v>
      </c>
      <c r="W2" s="92" t="s">
        <v>21</v>
      </c>
      <c r="X2" s="113" t="s">
        <v>48</v>
      </c>
    </row>
    <row r="3" spans="1:103" ht="19" thickTop="1" thickBot="1">
      <c r="A3" s="3">
        <f>321</f>
        <v>321</v>
      </c>
      <c r="B3" s="4">
        <v>23</v>
      </c>
      <c r="C3" s="5" t="s">
        <v>107</v>
      </c>
      <c r="D3" s="5" t="s">
        <v>97</v>
      </c>
      <c r="E3" s="5" t="s">
        <v>109</v>
      </c>
      <c r="F3" s="28" t="s">
        <v>25</v>
      </c>
      <c r="G3" s="28" t="s">
        <v>26</v>
      </c>
      <c r="H3" s="44">
        <f t="shared" ref="H3:H34" si="0">(G3-F3)*24</f>
        <v>1.1666666666666672</v>
      </c>
      <c r="I3" s="8"/>
      <c r="J3" s="5"/>
      <c r="K3" s="5" t="s">
        <v>107</v>
      </c>
      <c r="L3" s="37">
        <v>112</v>
      </c>
      <c r="M3" s="29">
        <f t="shared" ref="M3:M34" si="1">H3</f>
        <v>1.1666666666666672</v>
      </c>
      <c r="T3" s="25"/>
      <c r="U3" s="25"/>
      <c r="V3" s="103" t="s">
        <v>107</v>
      </c>
      <c r="W3" s="72">
        <v>23</v>
      </c>
      <c r="X3" s="89">
        <v>0.16666666666666666</v>
      </c>
    </row>
    <row r="4" spans="1:103" ht="19" thickTop="1" thickBot="1">
      <c r="A4" s="3">
        <f t="shared" ref="A4:A10" si="2">A3+1</f>
        <v>322</v>
      </c>
      <c r="B4" s="4">
        <v>23</v>
      </c>
      <c r="C4" s="5">
        <v>25</v>
      </c>
      <c r="D4" s="5" t="s">
        <v>97</v>
      </c>
      <c r="E4" s="5" t="s">
        <v>109</v>
      </c>
      <c r="F4" s="28" t="s">
        <v>25</v>
      </c>
      <c r="G4" s="28" t="s">
        <v>26</v>
      </c>
      <c r="H4" s="44">
        <f t="shared" si="0"/>
        <v>1.1666666666666672</v>
      </c>
      <c r="I4" s="8"/>
      <c r="J4" s="5"/>
      <c r="K4" s="5">
        <v>25</v>
      </c>
      <c r="L4" s="37">
        <v>7347</v>
      </c>
      <c r="M4" s="29">
        <f t="shared" si="1"/>
        <v>1.1666666666666672</v>
      </c>
      <c r="N4" s="25">
        <f>L4-$L$3</f>
        <v>7235</v>
      </c>
      <c r="O4" s="11">
        <f>N4*(1/$N$1)*(1/108)*(1/10^6)*(1/$L$1)*(1000)*(1/M4)</f>
        <v>1.7243433910100569E-8</v>
      </c>
      <c r="P4" s="11">
        <f>O4*(10^12)/1000</f>
        <v>17.243433910100567</v>
      </c>
      <c r="Q4" s="29">
        <f>AVERAGE(P4:P6)</f>
        <v>17.907590129812341</v>
      </c>
      <c r="R4" s="29">
        <f>STDEV(P4:P6)</f>
        <v>0.83159406838804473</v>
      </c>
      <c r="S4" s="22">
        <f>(R4/Q4)*100</f>
        <v>4.6438078064095123</v>
      </c>
      <c r="T4" s="84">
        <f>(Q4/10^12)*(1.5)</f>
        <v>2.686138519471851E-11</v>
      </c>
      <c r="U4" s="84">
        <f>T4*(10^12)</f>
        <v>26.861385194718508</v>
      </c>
      <c r="V4" s="103">
        <v>25</v>
      </c>
      <c r="W4" s="72">
        <v>23</v>
      </c>
      <c r="X4" s="90">
        <v>0.16666666666666666</v>
      </c>
    </row>
    <row r="5" spans="1:103" ht="19" thickTop="1" thickBot="1">
      <c r="A5" s="3">
        <f t="shared" si="2"/>
        <v>323</v>
      </c>
      <c r="B5" s="4">
        <v>23</v>
      </c>
      <c r="C5" s="5">
        <v>25</v>
      </c>
      <c r="D5" s="5" t="s">
        <v>97</v>
      </c>
      <c r="E5" s="5" t="s">
        <v>109</v>
      </c>
      <c r="F5" s="28" t="s">
        <v>25</v>
      </c>
      <c r="G5" s="28" t="s">
        <v>26</v>
      </c>
      <c r="H5" s="44">
        <f t="shared" si="0"/>
        <v>1.1666666666666672</v>
      </c>
      <c r="I5" s="8"/>
      <c r="J5" s="5"/>
      <c r="K5" s="5">
        <v>25</v>
      </c>
      <c r="L5" s="37">
        <v>8017</v>
      </c>
      <c r="M5" s="29">
        <f t="shared" si="1"/>
        <v>1.1666666666666672</v>
      </c>
      <c r="N5" s="25">
        <f>L5-$L$3</f>
        <v>7905</v>
      </c>
      <c r="O5" s="11">
        <f>N5*(1/$N$1)*(1/108)*(1/10^6)*(1/$L$1)*(1000)*(1/M5)</f>
        <v>1.8840268840268828E-8</v>
      </c>
      <c r="P5" s="11">
        <f>O5*(10^12)/1000</f>
        <v>18.840268840268831</v>
      </c>
      <c r="T5" s="84"/>
      <c r="U5" s="84"/>
      <c r="V5" s="103">
        <v>25</v>
      </c>
      <c r="W5" s="72">
        <v>23</v>
      </c>
      <c r="X5" s="90">
        <v>0.16666666666666666</v>
      </c>
    </row>
    <row r="6" spans="1:103" s="18" customFormat="1" ht="19" thickTop="1" thickBot="1">
      <c r="A6" s="15">
        <f t="shared" si="2"/>
        <v>324</v>
      </c>
      <c r="B6" s="4">
        <v>23</v>
      </c>
      <c r="C6" s="16">
        <v>25</v>
      </c>
      <c r="D6" s="16" t="s">
        <v>97</v>
      </c>
      <c r="E6" s="16" t="s">
        <v>109</v>
      </c>
      <c r="F6" s="28" t="s">
        <v>25</v>
      </c>
      <c r="G6" s="28" t="s">
        <v>26</v>
      </c>
      <c r="H6" s="44">
        <f t="shared" si="0"/>
        <v>1.1666666666666672</v>
      </c>
      <c r="I6" s="17"/>
      <c r="J6" s="16"/>
      <c r="K6" s="16">
        <v>25</v>
      </c>
      <c r="L6" s="39">
        <v>7513</v>
      </c>
      <c r="M6" s="31">
        <f t="shared" si="1"/>
        <v>1.1666666666666672</v>
      </c>
      <c r="N6" s="26">
        <f>L6-$L$3</f>
        <v>7401</v>
      </c>
      <c r="O6" s="19">
        <f>N6*(1/$N$1)*(1/108)*(1/10^6)*(1/$L$1)*(1000)*(1/M6)</f>
        <v>1.7639067639067626E-8</v>
      </c>
      <c r="P6" s="19">
        <f>O6*(10^12)/1000</f>
        <v>17.639067639067626</v>
      </c>
      <c r="Q6" s="31"/>
      <c r="R6" s="31"/>
      <c r="S6" s="23"/>
      <c r="T6" s="85"/>
      <c r="U6" s="85"/>
      <c r="V6" s="104">
        <v>25</v>
      </c>
      <c r="W6" s="72">
        <v>23</v>
      </c>
      <c r="X6" s="90">
        <v>0.16666666666666666</v>
      </c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</row>
    <row r="7" spans="1:103" ht="19" thickTop="1" thickBot="1">
      <c r="A7" s="12">
        <f t="shared" si="2"/>
        <v>325</v>
      </c>
      <c r="B7" s="4">
        <v>23</v>
      </c>
      <c r="C7" s="13" t="s">
        <v>17</v>
      </c>
      <c r="D7" s="13" t="s">
        <v>97</v>
      </c>
      <c r="E7" s="13" t="s">
        <v>109</v>
      </c>
      <c r="F7" s="28" t="s">
        <v>25</v>
      </c>
      <c r="G7" s="28" t="s">
        <v>26</v>
      </c>
      <c r="H7" s="44">
        <f t="shared" si="0"/>
        <v>1.1666666666666672</v>
      </c>
      <c r="I7" s="14"/>
      <c r="J7" s="13"/>
      <c r="K7" s="13" t="s">
        <v>17</v>
      </c>
      <c r="L7" s="37">
        <v>71</v>
      </c>
      <c r="M7" s="29">
        <f t="shared" si="1"/>
        <v>1.1666666666666672</v>
      </c>
      <c r="T7" s="25"/>
      <c r="U7" s="25"/>
      <c r="V7" s="105" t="s">
        <v>17</v>
      </c>
      <c r="W7" s="72">
        <v>23</v>
      </c>
      <c r="X7" s="90">
        <v>0.16666666666666666</v>
      </c>
    </row>
    <row r="8" spans="1:103" ht="19" thickTop="1" thickBot="1">
      <c r="A8" s="3">
        <f t="shared" si="2"/>
        <v>326</v>
      </c>
      <c r="B8" s="4">
        <v>23</v>
      </c>
      <c r="C8" s="5" t="s">
        <v>18</v>
      </c>
      <c r="D8" s="5" t="s">
        <v>97</v>
      </c>
      <c r="E8" s="5" t="s">
        <v>109</v>
      </c>
      <c r="F8" s="28" t="s">
        <v>25</v>
      </c>
      <c r="G8" s="28" t="s">
        <v>26</v>
      </c>
      <c r="H8" s="44">
        <f t="shared" si="0"/>
        <v>1.1666666666666672</v>
      </c>
      <c r="I8" s="8"/>
      <c r="J8" s="5"/>
      <c r="K8" s="5" t="s">
        <v>18</v>
      </c>
      <c r="L8" s="37">
        <v>1906</v>
      </c>
      <c r="M8" s="29">
        <f t="shared" si="1"/>
        <v>1.1666666666666672</v>
      </c>
      <c r="N8" s="25">
        <f>L8-$L$7</f>
        <v>1835</v>
      </c>
      <c r="O8" s="11">
        <f>N8*(1/$N$1)*(1/108)*(1/10^6)*(1/$L$1)*(1000)*(1/M8)</f>
        <v>4.3734210400877044E-9</v>
      </c>
      <c r="P8" s="21">
        <f>O8*(10^12)/1000</f>
        <v>4.3734210400877043</v>
      </c>
      <c r="Q8" s="29">
        <f>AVERAGE(P8:P10)</f>
        <v>4.1350874684207986</v>
      </c>
      <c r="R8" s="29">
        <f>STDEV(P8:P10)</f>
        <v>0.21483097832737474</v>
      </c>
      <c r="S8" s="22">
        <f>(R8/Q8)*100</f>
        <v>5.1953188407262232</v>
      </c>
      <c r="T8" s="84">
        <f>(Q8/10^12)*(1.5)</f>
        <v>6.2026312026311974E-12</v>
      </c>
      <c r="U8" s="84">
        <f>T8*(10^12)</f>
        <v>6.2026312026311974</v>
      </c>
      <c r="V8" s="103" t="s">
        <v>18</v>
      </c>
      <c r="W8" s="72">
        <v>23</v>
      </c>
      <c r="X8" s="90">
        <v>0.16666666666666666</v>
      </c>
    </row>
    <row r="9" spans="1:103" ht="19" thickTop="1" thickBot="1">
      <c r="A9" s="3">
        <f t="shared" si="2"/>
        <v>327</v>
      </c>
      <c r="B9" s="4">
        <v>23</v>
      </c>
      <c r="C9" s="5" t="s">
        <v>18</v>
      </c>
      <c r="D9" s="5" t="s">
        <v>97</v>
      </c>
      <c r="E9" s="5" t="s">
        <v>109</v>
      </c>
      <c r="F9" s="28" t="s">
        <v>25</v>
      </c>
      <c r="G9" s="28" t="s">
        <v>26</v>
      </c>
      <c r="H9" s="44">
        <f t="shared" si="0"/>
        <v>1.1666666666666672</v>
      </c>
      <c r="I9" s="8"/>
      <c r="J9" s="5"/>
      <c r="K9" s="5" t="s">
        <v>18</v>
      </c>
      <c r="L9" s="37">
        <v>1731</v>
      </c>
      <c r="M9" s="29">
        <f t="shared" si="1"/>
        <v>1.1666666666666672</v>
      </c>
      <c r="N9" s="25">
        <f>L9-$L$7</f>
        <v>1660</v>
      </c>
      <c r="O9" s="11">
        <f>N9*(1/$N$1)*(1/108)*(1/10^6)*(1/$L$1)*(1000)*(1/M9)</f>
        <v>3.9563372896706201E-9</v>
      </c>
      <c r="P9" s="21">
        <f>O9*(10^12)/1000</f>
        <v>3.9563372896706199</v>
      </c>
      <c r="T9" s="84"/>
      <c r="U9" s="84"/>
      <c r="V9" s="103" t="s">
        <v>18</v>
      </c>
      <c r="W9" s="72">
        <v>23</v>
      </c>
      <c r="X9" s="90">
        <v>0.16666666666666666</v>
      </c>
    </row>
    <row r="10" spans="1:103" s="18" customFormat="1" ht="19" thickTop="1" thickBot="1">
      <c r="A10" s="15">
        <f t="shared" si="2"/>
        <v>328</v>
      </c>
      <c r="B10" s="4">
        <v>23</v>
      </c>
      <c r="C10" s="16" t="s">
        <v>18</v>
      </c>
      <c r="D10" s="16" t="s">
        <v>97</v>
      </c>
      <c r="E10" s="16" t="s">
        <v>109</v>
      </c>
      <c r="F10" s="28" t="s">
        <v>25</v>
      </c>
      <c r="G10" s="28" t="s">
        <v>26</v>
      </c>
      <c r="H10" s="44">
        <f t="shared" si="0"/>
        <v>1.1666666666666672</v>
      </c>
      <c r="I10" s="17"/>
      <c r="J10" s="16"/>
      <c r="K10" s="16" t="s">
        <v>18</v>
      </c>
      <c r="L10" s="39">
        <v>1781</v>
      </c>
      <c r="M10" s="31">
        <f t="shared" si="1"/>
        <v>1.1666666666666672</v>
      </c>
      <c r="N10" s="26">
        <f>L10-$L$7</f>
        <v>1710</v>
      </c>
      <c r="O10" s="19">
        <f>N10*(1/$N$1)*(1/108)*(1/10^6)*(1/$L$1)*(1000)*(1/M10)</f>
        <v>4.0755040755040722E-9</v>
      </c>
      <c r="P10" s="19">
        <f>O10*(10^12)/1000</f>
        <v>4.0755040755040719</v>
      </c>
      <c r="Q10" s="31"/>
      <c r="R10" s="31"/>
      <c r="S10" s="23"/>
      <c r="T10" s="85"/>
      <c r="U10" s="85"/>
      <c r="V10" s="104" t="s">
        <v>18</v>
      </c>
      <c r="W10" s="72">
        <v>23</v>
      </c>
      <c r="X10" s="90">
        <v>0.16666666666666666</v>
      </c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</row>
    <row r="11" spans="1:103" ht="19" thickTop="1" thickBot="1">
      <c r="A11" s="12">
        <v>329</v>
      </c>
      <c r="B11" s="4">
        <v>23</v>
      </c>
      <c r="C11" s="13" t="s">
        <v>19</v>
      </c>
      <c r="D11" s="13" t="s">
        <v>97</v>
      </c>
      <c r="E11" s="13" t="s">
        <v>109</v>
      </c>
      <c r="F11" s="28" t="s">
        <v>25</v>
      </c>
      <c r="G11" s="28" t="s">
        <v>26</v>
      </c>
      <c r="H11" s="44">
        <f t="shared" si="0"/>
        <v>1.1666666666666672</v>
      </c>
      <c r="I11" s="14"/>
      <c r="J11" s="13"/>
      <c r="K11" s="13" t="s">
        <v>19</v>
      </c>
      <c r="L11" s="37">
        <v>89</v>
      </c>
      <c r="M11" s="29">
        <f t="shared" si="1"/>
        <v>1.1666666666666672</v>
      </c>
      <c r="T11" s="25"/>
      <c r="U11" s="25"/>
      <c r="V11" s="105" t="s">
        <v>19</v>
      </c>
      <c r="W11" s="72">
        <v>23</v>
      </c>
      <c r="X11" s="90">
        <v>0.16666666666666666</v>
      </c>
    </row>
    <row r="12" spans="1:103" ht="19" thickTop="1" thickBot="1">
      <c r="A12" s="3">
        <v>330</v>
      </c>
      <c r="B12" s="4">
        <v>23</v>
      </c>
      <c r="C12" s="5">
        <v>250</v>
      </c>
      <c r="D12" s="5" t="s">
        <v>97</v>
      </c>
      <c r="E12" s="5" t="s">
        <v>109</v>
      </c>
      <c r="F12" s="28" t="s">
        <v>25</v>
      </c>
      <c r="G12" s="28" t="s">
        <v>26</v>
      </c>
      <c r="H12" s="44">
        <f t="shared" si="0"/>
        <v>1.1666666666666672</v>
      </c>
      <c r="I12" s="8"/>
      <c r="J12" s="5"/>
      <c r="K12" s="5">
        <v>250</v>
      </c>
      <c r="L12" s="37">
        <v>270</v>
      </c>
      <c r="M12" s="29">
        <f t="shared" si="1"/>
        <v>1.1666666666666672</v>
      </c>
      <c r="N12" s="25">
        <f>L12-$L$11</f>
        <v>181</v>
      </c>
      <c r="O12" s="11">
        <f>N12*(1/$N$1)*(1/108)*(1/10^6)*(1/$L$1)*(1000)*(1/M12)</f>
        <v>4.313837647170978E-10</v>
      </c>
      <c r="P12" s="21">
        <f>O12*(10^12)/1000</f>
        <v>0.43138376471709777</v>
      </c>
      <c r="Q12" s="29">
        <f>AVERAGE(P12:P14)</f>
        <v>0.54657832435610176</v>
      </c>
      <c r="R12" s="29">
        <f>STDEV(P12:P14)</f>
        <v>0.10135016621520769</v>
      </c>
      <c r="S12" s="22">
        <f>(R12/Q12)*100</f>
        <v>18.542661078739915</v>
      </c>
      <c r="T12" s="84">
        <f>(Q12/10^12)*(1.5)</f>
        <v>8.1986748653415272E-13</v>
      </c>
      <c r="U12" s="84">
        <f>T12*(10^12)</f>
        <v>0.81986748653415276</v>
      </c>
      <c r="V12" s="103">
        <v>250</v>
      </c>
      <c r="W12" s="72">
        <v>23</v>
      </c>
      <c r="X12" s="90">
        <v>0.16666666666666666</v>
      </c>
    </row>
    <row r="13" spans="1:103" ht="19" thickTop="1" thickBot="1">
      <c r="A13" s="3">
        <v>331</v>
      </c>
      <c r="B13" s="4">
        <v>23</v>
      </c>
      <c r="C13" s="5">
        <v>250</v>
      </c>
      <c r="D13" s="5" t="s">
        <v>97</v>
      </c>
      <c r="E13" s="5" t="s">
        <v>109</v>
      </c>
      <c r="F13" s="28" t="s">
        <v>25</v>
      </c>
      <c r="G13" s="28" t="s">
        <v>26</v>
      </c>
      <c r="H13" s="44">
        <f t="shared" si="0"/>
        <v>1.1666666666666672</v>
      </c>
      <c r="I13" s="8"/>
      <c r="J13" s="5"/>
      <c r="K13" s="5">
        <v>250</v>
      </c>
      <c r="L13" s="37">
        <v>350</v>
      </c>
      <c r="M13" s="29">
        <f t="shared" si="1"/>
        <v>1.1666666666666672</v>
      </c>
      <c r="N13" s="25">
        <f>L13-$L$11</f>
        <v>261</v>
      </c>
      <c r="O13" s="11">
        <f>N13*(1/$N$1)*(1/108)*(1/10^6)*(1/$L$1)*(1000)*(1/M13)</f>
        <v>6.2205062205062169E-10</v>
      </c>
      <c r="P13" s="21">
        <f>O13*(10^12)/1000</f>
        <v>0.62205062205062167</v>
      </c>
      <c r="T13" s="84"/>
      <c r="U13" s="84"/>
      <c r="V13" s="103">
        <v>250</v>
      </c>
      <c r="W13" s="72">
        <v>23</v>
      </c>
      <c r="X13" s="90">
        <v>0.16666666666666666</v>
      </c>
    </row>
    <row r="14" spans="1:103" s="18" customFormat="1" ht="19" thickTop="1" thickBot="1">
      <c r="A14" s="15">
        <v>332</v>
      </c>
      <c r="B14" s="4">
        <v>23</v>
      </c>
      <c r="C14" s="16">
        <v>250</v>
      </c>
      <c r="D14" s="16" t="s">
        <v>97</v>
      </c>
      <c r="E14" s="16" t="s">
        <v>109</v>
      </c>
      <c r="F14" s="28" t="s">
        <v>25</v>
      </c>
      <c r="G14" s="28" t="s">
        <v>26</v>
      </c>
      <c r="H14" s="44">
        <f t="shared" si="0"/>
        <v>1.1666666666666672</v>
      </c>
      <c r="I14" s="17"/>
      <c r="J14" s="16"/>
      <c r="K14" s="16">
        <v>250</v>
      </c>
      <c r="L14" s="39">
        <v>335</v>
      </c>
      <c r="M14" s="31">
        <f t="shared" si="1"/>
        <v>1.1666666666666672</v>
      </c>
      <c r="N14" s="26">
        <f>L14-$L$11</f>
        <v>246</v>
      </c>
      <c r="O14" s="19">
        <f>N14*(1/$N$1)*(1/108)*(1/10^6)*(1/$L$1)*(1000)*(1/M14)</f>
        <v>5.8630058630058595E-10</v>
      </c>
      <c r="P14" s="19">
        <f>O14*(10^12)/1000</f>
        <v>0.5863005863005859</v>
      </c>
      <c r="Q14" s="31"/>
      <c r="R14" s="31"/>
      <c r="S14" s="23"/>
      <c r="T14" s="85"/>
      <c r="U14" s="85"/>
      <c r="V14" s="104">
        <v>250</v>
      </c>
      <c r="W14" s="72">
        <v>23</v>
      </c>
      <c r="X14" s="91">
        <v>0.16666666666666666</v>
      </c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</row>
    <row r="15" spans="1:103" ht="19" thickTop="1" thickBot="1">
      <c r="A15" s="12">
        <v>333</v>
      </c>
      <c r="B15" s="51">
        <v>24</v>
      </c>
      <c r="C15" s="13" t="s">
        <v>107</v>
      </c>
      <c r="D15" s="13" t="s">
        <v>97</v>
      </c>
      <c r="E15" s="13" t="s">
        <v>110</v>
      </c>
      <c r="F15" s="28">
        <v>0.33680555555555558</v>
      </c>
      <c r="G15" s="28">
        <v>0.38194444444444442</v>
      </c>
      <c r="H15" s="44">
        <f t="shared" si="0"/>
        <v>1.0833333333333321</v>
      </c>
      <c r="I15" s="14"/>
      <c r="J15" s="13"/>
      <c r="K15" s="13" t="s">
        <v>107</v>
      </c>
      <c r="L15" s="37">
        <v>51</v>
      </c>
      <c r="M15" s="29">
        <f t="shared" si="1"/>
        <v>1.0833333333333321</v>
      </c>
      <c r="T15" s="25"/>
      <c r="U15" s="25"/>
      <c r="V15" s="105" t="s">
        <v>107</v>
      </c>
      <c r="W15" s="92">
        <v>24</v>
      </c>
      <c r="X15" s="89">
        <v>0.29166666666666669</v>
      </c>
    </row>
    <row r="16" spans="1:103" ht="19" thickTop="1" thickBot="1">
      <c r="A16" s="3">
        <v>334</v>
      </c>
      <c r="B16" s="51">
        <v>24</v>
      </c>
      <c r="C16" s="5">
        <v>25</v>
      </c>
      <c r="D16" s="5" t="s">
        <v>97</v>
      </c>
      <c r="E16" s="5" t="s">
        <v>110</v>
      </c>
      <c r="F16" s="28">
        <v>0.33680555555555558</v>
      </c>
      <c r="G16" s="28">
        <v>0.38194444444444442</v>
      </c>
      <c r="H16" s="44">
        <f t="shared" si="0"/>
        <v>1.0833333333333321</v>
      </c>
      <c r="I16" s="8"/>
      <c r="J16" s="5"/>
      <c r="K16" s="5">
        <v>25</v>
      </c>
      <c r="L16" s="37">
        <v>5600</v>
      </c>
      <c r="M16" s="29">
        <f t="shared" si="1"/>
        <v>1.0833333333333321</v>
      </c>
      <c r="N16" s="25">
        <f>L16-$L$15</f>
        <v>5549</v>
      </c>
      <c r="O16" s="11">
        <f>N16*(1/$N$1)*(1/108)*(1/10^6)*(1/$L$1)*(1000)*(1/M16)</f>
        <v>1.4242447575780921E-8</v>
      </c>
      <c r="P16" s="11">
        <f>O16*(10^12)/1000</f>
        <v>14.242447575780922</v>
      </c>
      <c r="Q16" s="29">
        <f>AVERAGE(P16:P18)</f>
        <v>14.117536339758574</v>
      </c>
      <c r="R16" s="29">
        <f>STDEV(P16:P18)</f>
        <v>0.886988799554149</v>
      </c>
      <c r="S16" s="22">
        <f>(R16/Q16)*100</f>
        <v>6.2828866043444345</v>
      </c>
      <c r="T16" s="84">
        <f>(Q16/10^12)*(1.5)</f>
        <v>2.1176304509637863E-11</v>
      </c>
      <c r="U16" s="84">
        <f>T16*(10^12)</f>
        <v>21.176304509637863</v>
      </c>
      <c r="V16" s="103">
        <v>25</v>
      </c>
      <c r="W16" s="92">
        <v>24</v>
      </c>
      <c r="X16" s="90">
        <v>0.29166666666666669</v>
      </c>
    </row>
    <row r="17" spans="1:103" ht="19" thickTop="1" thickBot="1">
      <c r="A17" s="3">
        <v>335</v>
      </c>
      <c r="B17" s="51">
        <v>24</v>
      </c>
      <c r="C17" s="5">
        <v>25</v>
      </c>
      <c r="D17" s="5" t="s">
        <v>97</v>
      </c>
      <c r="E17" s="5" t="s">
        <v>110</v>
      </c>
      <c r="F17" s="28">
        <v>0.33680555555555558</v>
      </c>
      <c r="G17" s="28">
        <v>0.38194444444444442</v>
      </c>
      <c r="H17" s="44">
        <f t="shared" si="0"/>
        <v>1.0833333333333321</v>
      </c>
      <c r="I17" s="8"/>
      <c r="J17" s="5"/>
      <c r="K17" s="5">
        <v>25</v>
      </c>
      <c r="L17" s="37">
        <v>5184</v>
      </c>
      <c r="M17" s="29">
        <f t="shared" si="1"/>
        <v>1.0833333333333321</v>
      </c>
      <c r="N17" s="25">
        <f>L17-$L$15</f>
        <v>5133</v>
      </c>
      <c r="O17" s="11">
        <f>N17*(1/$N$1)*(1/108)*(1/10^6)*(1/$L$1)*(1000)*(1/M17)</f>
        <v>1.3174713174713188E-8</v>
      </c>
      <c r="P17" s="11">
        <f>O17*(10^12)/1000</f>
        <v>13.174713174713188</v>
      </c>
      <c r="T17" s="84"/>
      <c r="U17" s="84"/>
      <c r="V17" s="103">
        <v>25</v>
      </c>
      <c r="W17" s="92">
        <v>24</v>
      </c>
      <c r="X17" s="90">
        <v>0.29166666666666669</v>
      </c>
    </row>
    <row r="18" spans="1:103" s="18" customFormat="1" ht="19" thickTop="1" thickBot="1">
      <c r="A18" s="15">
        <v>336</v>
      </c>
      <c r="B18" s="51">
        <v>24</v>
      </c>
      <c r="C18" s="16">
        <v>25</v>
      </c>
      <c r="D18" s="16" t="s">
        <v>97</v>
      </c>
      <c r="E18" s="16" t="s">
        <v>110</v>
      </c>
      <c r="F18" s="28">
        <v>0.33680555555555558</v>
      </c>
      <c r="G18" s="28">
        <v>0.38194444444444442</v>
      </c>
      <c r="H18" s="44">
        <f t="shared" si="0"/>
        <v>1.0833333333333321</v>
      </c>
      <c r="I18" s="17"/>
      <c r="J18" s="16"/>
      <c r="K18" s="16">
        <v>25</v>
      </c>
      <c r="L18" s="39">
        <v>5870</v>
      </c>
      <c r="M18" s="31">
        <f t="shared" si="1"/>
        <v>1.0833333333333321</v>
      </c>
      <c r="N18" s="26">
        <f>L18-$L$15</f>
        <v>5819</v>
      </c>
      <c r="O18" s="19">
        <f>N18*(1/$N$1)*(1/108)*(1/10^6)*(1/$L$1)*(1000)*(1/M18)</f>
        <v>1.4935448268781615E-8</v>
      </c>
      <c r="P18" s="19">
        <f>O18*(10^12)/1000</f>
        <v>14.935448268781615</v>
      </c>
      <c r="Q18" s="31"/>
      <c r="R18" s="31"/>
      <c r="S18" s="23"/>
      <c r="T18" s="85"/>
      <c r="U18" s="85"/>
      <c r="V18" s="104">
        <v>25</v>
      </c>
      <c r="W18" s="92">
        <v>24</v>
      </c>
      <c r="X18" s="90">
        <v>0.29166666666666669</v>
      </c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</row>
    <row r="19" spans="1:103" ht="19" thickTop="1" thickBot="1">
      <c r="A19" s="12">
        <v>337</v>
      </c>
      <c r="B19" s="51">
        <v>24</v>
      </c>
      <c r="C19" s="13" t="s">
        <v>17</v>
      </c>
      <c r="D19" s="13" t="s">
        <v>97</v>
      </c>
      <c r="E19" s="13" t="s">
        <v>110</v>
      </c>
      <c r="F19" s="28">
        <v>0.33680555555555558</v>
      </c>
      <c r="G19" s="28">
        <v>0.38194444444444442</v>
      </c>
      <c r="H19" s="44">
        <f t="shared" si="0"/>
        <v>1.0833333333333321</v>
      </c>
      <c r="I19" s="14"/>
      <c r="J19" s="13"/>
      <c r="K19" s="13" t="s">
        <v>17</v>
      </c>
      <c r="L19" s="37">
        <v>135</v>
      </c>
      <c r="M19" s="29">
        <f t="shared" si="1"/>
        <v>1.0833333333333321</v>
      </c>
      <c r="T19" s="25"/>
      <c r="U19" s="25"/>
      <c r="V19" s="105" t="s">
        <v>17</v>
      </c>
      <c r="W19" s="92">
        <v>24</v>
      </c>
      <c r="X19" s="90">
        <v>0.29166666666666669</v>
      </c>
    </row>
    <row r="20" spans="1:103" ht="19" thickTop="1" thickBot="1">
      <c r="A20" s="3">
        <v>338</v>
      </c>
      <c r="B20" s="51">
        <v>24</v>
      </c>
      <c r="C20" s="5" t="s">
        <v>18</v>
      </c>
      <c r="D20" s="5" t="s">
        <v>97</v>
      </c>
      <c r="E20" s="5" t="s">
        <v>110</v>
      </c>
      <c r="F20" s="28">
        <v>0.33680555555555558</v>
      </c>
      <c r="G20" s="28">
        <v>0.38194444444444442</v>
      </c>
      <c r="H20" s="44">
        <f t="shared" si="0"/>
        <v>1.0833333333333321</v>
      </c>
      <c r="I20" s="8"/>
      <c r="J20" s="5"/>
      <c r="K20" s="5" t="s">
        <v>18</v>
      </c>
      <c r="L20" s="37">
        <v>720</v>
      </c>
      <c r="M20" s="29">
        <f t="shared" si="1"/>
        <v>1.0833333333333321</v>
      </c>
      <c r="N20" s="25">
        <f>L20-$L$19</f>
        <v>585</v>
      </c>
      <c r="O20" s="11">
        <f>N20*(1/$N$1)*(1/108)*(1/10^6)*(1/$L$1)*(1000)*(1/M20)</f>
        <v>1.5015015015015029E-9</v>
      </c>
      <c r="P20" s="11">
        <f>O20*(10^12)/1000</f>
        <v>1.5015015015015027</v>
      </c>
      <c r="Q20" s="29">
        <f>AVERAGE(P20:P22)</f>
        <v>1.3979791757569549</v>
      </c>
      <c r="R20" s="29">
        <f>STDEV(P20:P22)</f>
        <v>9.361601304412287E-2</v>
      </c>
      <c r="S20" s="22">
        <f>(R20/Q20)*100</f>
        <v>6.6965241448201986</v>
      </c>
      <c r="T20" s="84">
        <f>(Q20/10^12)*(1.5)</f>
        <v>2.0969687636354324E-12</v>
      </c>
      <c r="U20" s="84">
        <f>T20*(10^12)</f>
        <v>2.0969687636354326</v>
      </c>
      <c r="V20" s="103" t="s">
        <v>18</v>
      </c>
      <c r="W20" s="92">
        <v>24</v>
      </c>
      <c r="X20" s="90">
        <v>0.29166666666666669</v>
      </c>
    </row>
    <row r="21" spans="1:103" ht="19" thickTop="1" thickBot="1">
      <c r="A21" s="3">
        <v>339</v>
      </c>
      <c r="B21" s="51">
        <v>24</v>
      </c>
      <c r="C21" s="5" t="s">
        <v>18</v>
      </c>
      <c r="D21" s="5" t="s">
        <v>97</v>
      </c>
      <c r="E21" s="5" t="s">
        <v>110</v>
      </c>
      <c r="F21" s="28">
        <v>0.33680555555555558</v>
      </c>
      <c r="G21" s="28">
        <v>0.38194444444444442</v>
      </c>
      <c r="H21" s="44">
        <f t="shared" si="0"/>
        <v>1.0833333333333321</v>
      </c>
      <c r="I21" s="8"/>
      <c r="J21" s="5"/>
      <c r="K21" s="5" t="s">
        <v>18</v>
      </c>
      <c r="L21" s="37">
        <v>649</v>
      </c>
      <c r="M21" s="29">
        <f t="shared" si="1"/>
        <v>1.0833333333333321</v>
      </c>
      <c r="N21" s="25">
        <f>L21-$L$19</f>
        <v>514</v>
      </c>
      <c r="O21" s="11">
        <f>N21*(1/$N$1)*(1/108)*(1/10^6)*(1/$L$1)*(1000)*(1/M21)</f>
        <v>1.3192679859346541E-9</v>
      </c>
      <c r="P21" s="11">
        <f>O21*(10^12)/1000</f>
        <v>1.3192679859346541</v>
      </c>
      <c r="T21" s="84"/>
      <c r="U21" s="84"/>
      <c r="V21" s="103" t="s">
        <v>18</v>
      </c>
      <c r="W21" s="92">
        <v>24</v>
      </c>
      <c r="X21" s="90">
        <v>0.29166666666666669</v>
      </c>
    </row>
    <row r="22" spans="1:103" s="18" customFormat="1" ht="19" thickTop="1" thickBot="1">
      <c r="A22" s="15">
        <f>A21+1</f>
        <v>340</v>
      </c>
      <c r="B22" s="51">
        <v>24</v>
      </c>
      <c r="C22" s="16" t="s">
        <v>18</v>
      </c>
      <c r="D22" s="16" t="s">
        <v>97</v>
      </c>
      <c r="E22" s="16" t="s">
        <v>110</v>
      </c>
      <c r="F22" s="28">
        <v>0.33680555555555558</v>
      </c>
      <c r="G22" s="28">
        <v>0.38194444444444442</v>
      </c>
      <c r="H22" s="44">
        <f t="shared" si="0"/>
        <v>1.0833333333333321</v>
      </c>
      <c r="I22" s="17"/>
      <c r="J22" s="16"/>
      <c r="K22" s="16" t="s">
        <v>18</v>
      </c>
      <c r="L22" s="39">
        <v>670</v>
      </c>
      <c r="M22" s="31">
        <f t="shared" si="1"/>
        <v>1.0833333333333321</v>
      </c>
      <c r="N22" s="26">
        <f>L22-$L$19</f>
        <v>535</v>
      </c>
      <c r="O22" s="19">
        <f>N22*(1/$N$1)*(1/108)*(1/10^6)*(1/$L$1)*(1000)*(1/M22)</f>
        <v>1.3731680398347077E-9</v>
      </c>
      <c r="P22" s="19">
        <f>O22*(10^12)/1000</f>
        <v>1.3731680398347077</v>
      </c>
      <c r="Q22" s="31"/>
      <c r="R22" s="31"/>
      <c r="S22" s="23"/>
      <c r="T22" s="85"/>
      <c r="U22" s="85"/>
      <c r="V22" s="104" t="s">
        <v>18</v>
      </c>
      <c r="W22" s="92">
        <v>24</v>
      </c>
      <c r="X22" s="90">
        <v>0.29166666666666669</v>
      </c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</row>
    <row r="23" spans="1:103" ht="19" thickTop="1" thickBot="1">
      <c r="A23" s="12">
        <v>341</v>
      </c>
      <c r="B23" s="51">
        <v>24</v>
      </c>
      <c r="C23" s="13" t="s">
        <v>19</v>
      </c>
      <c r="D23" s="13" t="s">
        <v>97</v>
      </c>
      <c r="E23" s="13" t="s">
        <v>110</v>
      </c>
      <c r="F23" s="28">
        <v>0.33680555555555558</v>
      </c>
      <c r="G23" s="28">
        <v>0.38194444444444442</v>
      </c>
      <c r="H23" s="44">
        <f t="shared" si="0"/>
        <v>1.0833333333333321</v>
      </c>
      <c r="I23" s="14"/>
      <c r="J23" s="13"/>
      <c r="K23" s="13" t="s">
        <v>19</v>
      </c>
      <c r="L23" s="42">
        <v>184</v>
      </c>
      <c r="M23" s="52">
        <f t="shared" si="1"/>
        <v>1.0833333333333321</v>
      </c>
      <c r="N23" s="53"/>
      <c r="O23" s="54"/>
      <c r="P23" s="54"/>
      <c r="Q23" s="52"/>
      <c r="R23" s="52"/>
      <c r="S23" s="52"/>
      <c r="T23" s="53"/>
      <c r="U23" s="53"/>
      <c r="V23" s="106" t="s">
        <v>19</v>
      </c>
      <c r="W23" s="93">
        <v>24</v>
      </c>
      <c r="X23" s="96">
        <v>0.29166666666666669</v>
      </c>
    </row>
    <row r="24" spans="1:103" ht="19" thickTop="1" thickBot="1">
      <c r="A24" s="3">
        <v>342</v>
      </c>
      <c r="B24" s="51">
        <v>24</v>
      </c>
      <c r="C24" s="5">
        <v>250</v>
      </c>
      <c r="D24" s="5" t="s">
        <v>97</v>
      </c>
      <c r="E24" s="5" t="s">
        <v>110</v>
      </c>
      <c r="F24" s="28">
        <v>0.33680555555555558</v>
      </c>
      <c r="G24" s="28">
        <v>0.38194444444444442</v>
      </c>
      <c r="H24" s="44">
        <f t="shared" si="0"/>
        <v>1.0833333333333321</v>
      </c>
      <c r="I24" s="8"/>
      <c r="J24" s="5"/>
      <c r="K24" s="5">
        <v>250</v>
      </c>
      <c r="L24" s="42">
        <v>149</v>
      </c>
      <c r="M24" s="52">
        <f t="shared" si="1"/>
        <v>1.0833333333333321</v>
      </c>
      <c r="N24" s="53">
        <f>L24-$L$23</f>
        <v>-35</v>
      </c>
      <c r="O24" s="55">
        <f>N24*(1/$N$1)*(1/108)*(1/10^6)*(1/$L$1)*(1000)*(1/M24)</f>
        <v>-8.9833423166756594E-11</v>
      </c>
      <c r="P24" s="55">
        <f>O24*(10^12)/1000</f>
        <v>-8.983342316675659E-2</v>
      </c>
      <c r="Q24" s="52">
        <f>AVERAGE(P24:P26)</f>
        <v>-7.4433407766741164E-2</v>
      </c>
      <c r="R24" s="52">
        <f>STDEV(P24:P26)</f>
        <v>3.8328545271086721E-2</v>
      </c>
      <c r="S24" s="52">
        <f>(R24/Q24)*100</f>
        <v>-51.493739734717536</v>
      </c>
      <c r="T24" s="56">
        <f>(Q24/10^12)*(1.5)</f>
        <v>-1.1165011165011174E-13</v>
      </c>
      <c r="U24" s="56">
        <f>T24*(10^12)</f>
        <v>-0.11165011165011174</v>
      </c>
      <c r="V24" s="107">
        <v>250</v>
      </c>
      <c r="W24" s="93">
        <v>24</v>
      </c>
      <c r="X24" s="96">
        <v>0.29166666666666669</v>
      </c>
    </row>
    <row r="25" spans="1:103" s="18" customFormat="1" ht="19" thickTop="1" thickBot="1">
      <c r="A25" s="15">
        <v>343</v>
      </c>
      <c r="B25" s="51">
        <v>24</v>
      </c>
      <c r="C25" s="16">
        <v>250</v>
      </c>
      <c r="D25" s="16" t="s">
        <v>97</v>
      </c>
      <c r="E25" s="16" t="s">
        <v>110</v>
      </c>
      <c r="F25" s="28">
        <v>0.33680555555555558</v>
      </c>
      <c r="G25" s="28">
        <v>0.38194444444444442</v>
      </c>
      <c r="H25" s="44">
        <f t="shared" si="0"/>
        <v>1.0833333333333321</v>
      </c>
      <c r="I25" s="17"/>
      <c r="J25" s="16"/>
      <c r="K25" s="5">
        <v>250</v>
      </c>
      <c r="L25" s="64">
        <v>144</v>
      </c>
      <c r="M25" s="52">
        <f t="shared" si="1"/>
        <v>1.0833333333333321</v>
      </c>
      <c r="N25" s="53">
        <f>L25-$L$23</f>
        <v>-40</v>
      </c>
      <c r="O25" s="55">
        <f>N25*(1/$N$1)*(1/108)*(1/10^6)*(1/$L$1)*(1000)*(1/M25)</f>
        <v>-1.026667693334361E-10</v>
      </c>
      <c r="P25" s="55">
        <f>O25*(10^12)/1000</f>
        <v>-0.10266676933343609</v>
      </c>
      <c r="Q25" s="52"/>
      <c r="R25" s="52"/>
      <c r="S25" s="52"/>
      <c r="T25" s="56"/>
      <c r="U25" s="56"/>
      <c r="V25" s="107">
        <v>250</v>
      </c>
      <c r="W25" s="93">
        <v>24</v>
      </c>
      <c r="X25" s="96">
        <v>0.29166666666666669</v>
      </c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</row>
    <row r="26" spans="1:103" s="18" customFormat="1" ht="19" thickTop="1" thickBot="1">
      <c r="A26" s="15">
        <v>344</v>
      </c>
      <c r="B26" s="51">
        <v>24</v>
      </c>
      <c r="C26" s="16">
        <v>250</v>
      </c>
      <c r="D26" s="16" t="s">
        <v>97</v>
      </c>
      <c r="E26" s="16" t="s">
        <v>110</v>
      </c>
      <c r="F26" s="28">
        <v>0.33680555555555558</v>
      </c>
      <c r="G26" s="28">
        <v>0.38194444444444442</v>
      </c>
      <c r="H26" s="44">
        <f t="shared" si="0"/>
        <v>1.0833333333333321</v>
      </c>
      <c r="I26" s="17"/>
      <c r="J26" s="16"/>
      <c r="K26" s="16">
        <v>250</v>
      </c>
      <c r="L26" s="41">
        <v>172</v>
      </c>
      <c r="M26" s="57">
        <f t="shared" si="1"/>
        <v>1.0833333333333321</v>
      </c>
      <c r="N26" s="58">
        <f>L26-$L$23</f>
        <v>-12</v>
      </c>
      <c r="O26" s="59">
        <f>N26*(1/$N$1)*(1/108)*(1/10^6)*(1/$L$1)*(1000)*(1/M26)</f>
        <v>-3.080003080003083E-11</v>
      </c>
      <c r="P26" s="59">
        <f>O26*(10^12)/1000</f>
        <v>-3.0800030800030829E-2</v>
      </c>
      <c r="Q26" s="57"/>
      <c r="R26" s="57"/>
      <c r="S26" s="57"/>
      <c r="T26" s="59"/>
      <c r="U26" s="59"/>
      <c r="V26" s="108">
        <v>250</v>
      </c>
      <c r="W26" s="93">
        <v>24</v>
      </c>
      <c r="X26" s="96">
        <v>0.29166666666666669</v>
      </c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</row>
    <row r="27" spans="1:103" ht="19" thickTop="1" thickBot="1">
      <c r="A27" s="12">
        <v>345</v>
      </c>
      <c r="B27" s="51">
        <v>25</v>
      </c>
      <c r="C27" s="13" t="s">
        <v>107</v>
      </c>
      <c r="D27" s="13" t="s">
        <v>97</v>
      </c>
      <c r="E27" s="13" t="s">
        <v>111</v>
      </c>
      <c r="F27" s="28">
        <v>0.4548611111111111</v>
      </c>
      <c r="G27" s="28">
        <v>0.49652777777777773</v>
      </c>
      <c r="H27" s="44">
        <f t="shared" si="0"/>
        <v>0.99999999999999911</v>
      </c>
      <c r="I27" s="14"/>
      <c r="J27" s="13"/>
      <c r="K27" s="13" t="s">
        <v>107</v>
      </c>
      <c r="L27" s="37">
        <v>338</v>
      </c>
      <c r="M27" s="29">
        <f t="shared" si="1"/>
        <v>0.99999999999999911</v>
      </c>
      <c r="T27" s="25"/>
      <c r="U27" s="25"/>
      <c r="V27" s="105" t="s">
        <v>107</v>
      </c>
      <c r="W27" s="92">
        <v>25</v>
      </c>
      <c r="X27" s="90">
        <v>0.41666666666666669</v>
      </c>
    </row>
    <row r="28" spans="1:103" ht="19" thickTop="1" thickBot="1">
      <c r="A28" s="3">
        <f t="shared" ref="A28:A34" si="3">A27+1</f>
        <v>346</v>
      </c>
      <c r="B28" s="51">
        <v>25</v>
      </c>
      <c r="C28" s="5">
        <v>25</v>
      </c>
      <c r="D28" s="5" t="s">
        <v>97</v>
      </c>
      <c r="E28" s="5" t="s">
        <v>111</v>
      </c>
      <c r="F28" s="28">
        <v>0.4548611111111111</v>
      </c>
      <c r="G28" s="28">
        <v>0.49652777777777773</v>
      </c>
      <c r="H28" s="44">
        <f t="shared" si="0"/>
        <v>0.99999999999999911</v>
      </c>
      <c r="I28" s="8"/>
      <c r="J28" s="5"/>
      <c r="K28" s="5">
        <v>25</v>
      </c>
      <c r="L28" s="76">
        <v>195</v>
      </c>
      <c r="M28" s="65">
        <f t="shared" si="1"/>
        <v>0.99999999999999911</v>
      </c>
      <c r="N28" s="66">
        <f>L28-$L$27</f>
        <v>-143</v>
      </c>
      <c r="O28" s="67">
        <f>N28*(1/$N$1)*(1/108)*(1/10^6)*(1/$L$1)*(1000)*(1/M28)</f>
        <v>-3.9761984206428684E-10</v>
      </c>
      <c r="P28" s="67">
        <f>O28*(10^12)/1000</f>
        <v>-0.39761984206428685</v>
      </c>
      <c r="Q28" s="29">
        <f>AVERAGE(P29:P30)</f>
        <v>17.954065176287411</v>
      </c>
      <c r="R28" s="29">
        <f>STDEV(P29:P30)</f>
        <v>0.22020898535450478</v>
      </c>
      <c r="S28" s="22">
        <f>(R28/Q28)*100</f>
        <v>1.2265132335898103</v>
      </c>
      <c r="T28" s="84">
        <f>(Q28/10^12)*(1.5)</f>
        <v>2.6931097764431115E-11</v>
      </c>
      <c r="U28" s="84">
        <f>T28*(10^12)</f>
        <v>26.931097764431115</v>
      </c>
      <c r="V28" s="103">
        <v>25</v>
      </c>
      <c r="W28" s="92">
        <v>25</v>
      </c>
      <c r="X28" s="90">
        <v>0.41666666666666669</v>
      </c>
    </row>
    <row r="29" spans="1:103" ht="19" thickTop="1" thickBot="1">
      <c r="A29" s="3">
        <f t="shared" si="3"/>
        <v>347</v>
      </c>
      <c r="B29" s="51">
        <v>25</v>
      </c>
      <c r="C29" s="5">
        <v>25</v>
      </c>
      <c r="D29" s="5" t="s">
        <v>97</v>
      </c>
      <c r="E29" s="5" t="s">
        <v>111</v>
      </c>
      <c r="F29" s="28">
        <v>0.4548611111111111</v>
      </c>
      <c r="G29" s="28">
        <v>0.49652777777777773</v>
      </c>
      <c r="H29" s="44">
        <f t="shared" si="0"/>
        <v>0.99999999999999911</v>
      </c>
      <c r="I29" s="8"/>
      <c r="J29" s="5"/>
      <c r="K29" s="5">
        <v>25</v>
      </c>
      <c r="L29" s="37">
        <v>6739</v>
      </c>
      <c r="M29" s="29">
        <f t="shared" si="1"/>
        <v>0.99999999999999911</v>
      </c>
      <c r="N29" s="25">
        <f>L29-$L$27</f>
        <v>6401</v>
      </c>
      <c r="O29" s="11">
        <f>N29*(1/$N$1)*(1/108)*(1/10^6)*(1/$L$1)*(1000)*(1/M29)</f>
        <v>1.7798353909465034E-8</v>
      </c>
      <c r="P29" s="11">
        <f>O29*(10^12)/1000</f>
        <v>17.798353909465032</v>
      </c>
      <c r="Q29" s="65" t="s">
        <v>54</v>
      </c>
      <c r="T29" s="25"/>
      <c r="U29" s="25"/>
      <c r="V29" s="103">
        <v>25</v>
      </c>
      <c r="W29" s="92">
        <v>25</v>
      </c>
      <c r="X29" s="90">
        <v>0.41666666666666669</v>
      </c>
    </row>
    <row r="30" spans="1:103" ht="19" thickTop="1" thickBot="1">
      <c r="A30" s="3">
        <f t="shared" si="3"/>
        <v>348</v>
      </c>
      <c r="B30" s="51">
        <v>25</v>
      </c>
      <c r="C30" s="5">
        <v>25</v>
      </c>
      <c r="D30" s="5" t="s">
        <v>97</v>
      </c>
      <c r="E30" s="5" t="s">
        <v>111</v>
      </c>
      <c r="F30" s="28">
        <v>0.4548611111111111</v>
      </c>
      <c r="G30" s="28">
        <v>0.49652777777777773</v>
      </c>
      <c r="H30" s="44">
        <f t="shared" si="0"/>
        <v>0.99999999999999911</v>
      </c>
      <c r="I30" s="8"/>
      <c r="J30" s="5"/>
      <c r="K30" s="5">
        <v>25</v>
      </c>
      <c r="L30" s="40">
        <v>6851</v>
      </c>
      <c r="M30" s="31">
        <f t="shared" si="1"/>
        <v>0.99999999999999911</v>
      </c>
      <c r="N30" s="26">
        <f>L30-$L$27</f>
        <v>6513</v>
      </c>
      <c r="O30" s="19">
        <f>N30*(1/$N$1)*(1/108)*(1/10^6)*(1/$L$1)*(1000)*(1/M30)</f>
        <v>1.8109776443109791E-8</v>
      </c>
      <c r="P30" s="19">
        <f>O30*(10^12)/1000</f>
        <v>18.109776443109791</v>
      </c>
      <c r="Q30" s="31"/>
      <c r="R30" s="31"/>
      <c r="S30" s="23"/>
      <c r="T30" s="26"/>
      <c r="U30" s="26"/>
      <c r="V30" s="103">
        <v>25</v>
      </c>
      <c r="W30" s="92">
        <v>25</v>
      </c>
      <c r="X30" s="90">
        <v>0.41666666666666669</v>
      </c>
    </row>
    <row r="31" spans="1:103" ht="19" thickTop="1" thickBot="1">
      <c r="A31" s="3">
        <f t="shared" si="3"/>
        <v>349</v>
      </c>
      <c r="B31" s="51">
        <v>25</v>
      </c>
      <c r="C31" s="5" t="s">
        <v>17</v>
      </c>
      <c r="D31" s="5" t="s">
        <v>97</v>
      </c>
      <c r="E31" s="5" t="s">
        <v>111</v>
      </c>
      <c r="F31" s="28">
        <v>0.4548611111111111</v>
      </c>
      <c r="G31" s="28">
        <v>0.49652777777777773</v>
      </c>
      <c r="H31" s="44">
        <f t="shared" si="0"/>
        <v>0.99999999999999911</v>
      </c>
      <c r="I31" s="8"/>
      <c r="J31" s="5"/>
      <c r="K31" s="5" t="s">
        <v>17</v>
      </c>
      <c r="L31" s="37">
        <v>175</v>
      </c>
      <c r="M31" s="29">
        <f t="shared" si="1"/>
        <v>0.99999999999999911</v>
      </c>
      <c r="T31" s="25"/>
      <c r="U31" s="25"/>
      <c r="V31" s="103" t="s">
        <v>17</v>
      </c>
      <c r="W31" s="92">
        <v>25</v>
      </c>
      <c r="X31" s="90">
        <v>0.41666666666666669</v>
      </c>
    </row>
    <row r="32" spans="1:103" ht="19" thickTop="1" thickBot="1">
      <c r="A32" s="3">
        <f t="shared" si="3"/>
        <v>350</v>
      </c>
      <c r="B32" s="51">
        <v>25</v>
      </c>
      <c r="C32" s="5" t="s">
        <v>18</v>
      </c>
      <c r="D32" s="5" t="s">
        <v>97</v>
      </c>
      <c r="E32" s="5" t="s">
        <v>111</v>
      </c>
      <c r="F32" s="28">
        <v>0.4548611111111111</v>
      </c>
      <c r="G32" s="28">
        <v>0.49652777777777773</v>
      </c>
      <c r="H32" s="44">
        <f t="shared" si="0"/>
        <v>0.99999999999999911</v>
      </c>
      <c r="I32" s="8"/>
      <c r="J32" s="5"/>
      <c r="K32" s="5" t="s">
        <v>18</v>
      </c>
      <c r="L32" s="37">
        <v>1234</v>
      </c>
      <c r="M32" s="29">
        <f t="shared" si="1"/>
        <v>0.99999999999999911</v>
      </c>
      <c r="N32" s="25">
        <f>L32-$L$31</f>
        <v>1059</v>
      </c>
      <c r="O32" s="11">
        <f>N32*(1/$N$1)*(1/108)*(1/10^6)*(1/$L$1)*(1000)*(1/M32)</f>
        <v>2.9446112779446131E-9</v>
      </c>
      <c r="P32" s="11">
        <f>O32*(10^12)/1000</f>
        <v>2.9446112779446132</v>
      </c>
      <c r="Q32" s="29">
        <f>AVERAGE(P32:P34)</f>
        <v>2.952952952952955</v>
      </c>
      <c r="R32" s="29">
        <f>STDEV(P32:P34)</f>
        <v>0.10729496931139343</v>
      </c>
      <c r="S32" s="22">
        <f>(R32/Q32)*100</f>
        <v>3.63348048617227</v>
      </c>
      <c r="T32" s="84">
        <f>(Q32/10^12)*(1.5)</f>
        <v>4.4294294294294331E-12</v>
      </c>
      <c r="U32" s="84">
        <f>T32*(10^12)</f>
        <v>4.4294294294294332</v>
      </c>
      <c r="V32" s="103" t="s">
        <v>18</v>
      </c>
      <c r="W32" s="92">
        <v>25</v>
      </c>
      <c r="X32" s="90">
        <v>0.41666666666666669</v>
      </c>
    </row>
    <row r="33" spans="1:103" ht="19" thickTop="1" thickBot="1">
      <c r="A33" s="3">
        <f t="shared" si="3"/>
        <v>351</v>
      </c>
      <c r="B33" s="51">
        <v>25</v>
      </c>
      <c r="C33" s="5" t="s">
        <v>18</v>
      </c>
      <c r="D33" s="5" t="s">
        <v>97</v>
      </c>
      <c r="E33" s="5" t="s">
        <v>111</v>
      </c>
      <c r="F33" s="28">
        <v>0.4548611111111111</v>
      </c>
      <c r="G33" s="28">
        <v>0.49652777777777773</v>
      </c>
      <c r="H33" s="44">
        <f t="shared" si="0"/>
        <v>0.99999999999999911</v>
      </c>
      <c r="I33" s="8"/>
      <c r="J33" s="5"/>
      <c r="K33" s="5" t="s">
        <v>18</v>
      </c>
      <c r="L33" s="37">
        <v>1200</v>
      </c>
      <c r="M33" s="29">
        <f t="shared" si="1"/>
        <v>0.99999999999999911</v>
      </c>
      <c r="N33" s="25">
        <f>L33-$L$31</f>
        <v>1025</v>
      </c>
      <c r="O33" s="11">
        <f>N33*(1/$N$1)*(1/108)*(1/10^6)*(1/$L$1)*(1000)*(1/M33)</f>
        <v>2.8500722945167407E-9</v>
      </c>
      <c r="P33" s="11">
        <f>O33*(10^12)/1000</f>
        <v>2.8500722945167407</v>
      </c>
      <c r="T33" s="25"/>
      <c r="U33" s="25"/>
      <c r="V33" s="103" t="s">
        <v>18</v>
      </c>
      <c r="W33" s="92">
        <v>25</v>
      </c>
      <c r="X33" s="90">
        <v>0.41666666666666669</v>
      </c>
    </row>
    <row r="34" spans="1:103" s="18" customFormat="1" ht="19" thickTop="1" thickBot="1">
      <c r="A34" s="15">
        <f t="shared" si="3"/>
        <v>352</v>
      </c>
      <c r="B34" s="51">
        <v>25</v>
      </c>
      <c r="C34" s="16" t="s">
        <v>18</v>
      </c>
      <c r="D34" s="16" t="s">
        <v>97</v>
      </c>
      <c r="E34" s="16" t="s">
        <v>111</v>
      </c>
      <c r="F34" s="28">
        <v>0.4548611111111111</v>
      </c>
      <c r="G34" s="28">
        <v>0.49652777777777773</v>
      </c>
      <c r="H34" s="44">
        <f t="shared" si="0"/>
        <v>0.99999999999999911</v>
      </c>
      <c r="I34" s="17"/>
      <c r="J34" s="16"/>
      <c r="K34" s="16" t="s">
        <v>18</v>
      </c>
      <c r="L34" s="39">
        <v>1277</v>
      </c>
      <c r="M34" s="31">
        <f t="shared" si="1"/>
        <v>0.99999999999999911</v>
      </c>
      <c r="N34" s="26">
        <f>L34-$L$31</f>
        <v>1102</v>
      </c>
      <c r="O34" s="19">
        <f>N34*(1/$N$1)*(1/108)*(1/10^6)*(1/$L$1)*(1000)*(1/M34)</f>
        <v>3.0641752863975105E-9</v>
      </c>
      <c r="P34" s="19">
        <f>O34*(10^12)/1000</f>
        <v>3.0641752863975107</v>
      </c>
      <c r="Q34" s="31"/>
      <c r="R34" s="31"/>
      <c r="S34" s="23"/>
      <c r="T34" s="26"/>
      <c r="U34" s="26"/>
      <c r="V34" s="104" t="s">
        <v>18</v>
      </c>
      <c r="W34" s="92">
        <v>25</v>
      </c>
      <c r="X34" s="90">
        <v>0.41666666666666669</v>
      </c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</row>
    <row r="35" spans="1:103" ht="19" thickTop="1" thickBot="1">
      <c r="A35" s="12">
        <v>353</v>
      </c>
      <c r="B35" s="51">
        <v>25</v>
      </c>
      <c r="C35" s="13" t="s">
        <v>19</v>
      </c>
      <c r="D35" s="13" t="s">
        <v>97</v>
      </c>
      <c r="E35" s="13" t="s">
        <v>111</v>
      </c>
      <c r="F35" s="28">
        <v>0.4548611111111111</v>
      </c>
      <c r="G35" s="28">
        <v>0.49652777777777773</v>
      </c>
      <c r="H35" s="44">
        <f t="shared" ref="H35:H66" si="4">(G35-F35)*24</f>
        <v>0.99999999999999911</v>
      </c>
      <c r="I35" s="14"/>
      <c r="J35" s="13"/>
      <c r="K35" s="13" t="s">
        <v>19</v>
      </c>
      <c r="L35" s="71">
        <f>M148</f>
        <v>211.57142857142858</v>
      </c>
      <c r="M35" s="52">
        <f t="shared" ref="M35:M66" si="5">H35</f>
        <v>0.99999999999999911</v>
      </c>
      <c r="N35" s="53"/>
      <c r="O35" s="54"/>
      <c r="P35" s="54"/>
      <c r="Q35" s="52"/>
      <c r="R35" s="52"/>
      <c r="S35" s="52"/>
      <c r="T35" s="53"/>
      <c r="U35" s="53"/>
      <c r="V35" s="106" t="s">
        <v>19</v>
      </c>
      <c r="W35" s="93">
        <v>25</v>
      </c>
      <c r="X35" s="96">
        <v>0.41666666666666669</v>
      </c>
      <c r="Y35" s="20" t="s">
        <v>58</v>
      </c>
    </row>
    <row r="36" spans="1:103" ht="19" thickTop="1" thickBot="1">
      <c r="A36" s="3">
        <v>354</v>
      </c>
      <c r="B36" s="51">
        <v>25</v>
      </c>
      <c r="C36" s="5">
        <v>250</v>
      </c>
      <c r="D36" s="5" t="s">
        <v>97</v>
      </c>
      <c r="E36" s="5" t="s">
        <v>111</v>
      </c>
      <c r="F36" s="28">
        <v>0.4548611111111111</v>
      </c>
      <c r="G36" s="28">
        <v>0.49652777777777773</v>
      </c>
      <c r="H36" s="44">
        <f t="shared" si="4"/>
        <v>0.99999999999999911</v>
      </c>
      <c r="I36" s="8"/>
      <c r="J36" s="5"/>
      <c r="K36" s="5">
        <v>250</v>
      </c>
      <c r="L36" s="42">
        <v>240</v>
      </c>
      <c r="M36" s="52">
        <f t="shared" si="5"/>
        <v>0.99999999999999911</v>
      </c>
      <c r="N36" s="53">
        <f>L36-$L$35</f>
        <v>28.428571428571416</v>
      </c>
      <c r="O36" s="55">
        <f>N36*(1/$N$1)*(1/108)*(1/10^6)*(1/$L$1)*(1000)*(1/M36)</f>
        <v>7.9047301269523503E-11</v>
      </c>
      <c r="P36" s="55">
        <f>O36*(10^12)/1000</f>
        <v>7.9047301269523501E-2</v>
      </c>
      <c r="Q36" s="52">
        <f>AVERAGE(P36,P38)</f>
        <v>0.25978359311692656</v>
      </c>
      <c r="R36" s="52">
        <f>STDEV(P36,P38)</f>
        <v>0.25559971514361918</v>
      </c>
      <c r="S36" s="52">
        <f>(R36/Q36)*100</f>
        <v>98.389475669687783</v>
      </c>
      <c r="T36" s="56">
        <f>(Q36/10^12)*(1.5)</f>
        <v>3.8967538967538987E-13</v>
      </c>
      <c r="U36" s="56">
        <f>T36*(10^12)</f>
        <v>0.38967538967538989</v>
      </c>
      <c r="V36" s="107">
        <v>250</v>
      </c>
      <c r="W36" s="93">
        <v>25</v>
      </c>
      <c r="X36" s="96">
        <v>0.41666666666666669</v>
      </c>
    </row>
    <row r="37" spans="1:103" ht="19" thickTop="1" thickBot="1">
      <c r="A37" s="3">
        <v>355</v>
      </c>
      <c r="B37" s="51">
        <v>25</v>
      </c>
      <c r="C37" s="5">
        <v>250</v>
      </c>
      <c r="D37" s="5" t="s">
        <v>97</v>
      </c>
      <c r="E37" s="5" t="s">
        <v>111</v>
      </c>
      <c r="F37" s="28">
        <v>0.4548611111111111</v>
      </c>
      <c r="G37" s="28">
        <v>0.49652777777777773</v>
      </c>
      <c r="H37" s="44">
        <f t="shared" si="4"/>
        <v>0.99999999999999911</v>
      </c>
      <c r="I37" s="8"/>
      <c r="J37" s="5"/>
      <c r="K37" s="5">
        <v>250</v>
      </c>
      <c r="L37" s="42">
        <v>191</v>
      </c>
      <c r="M37" s="52">
        <f t="shared" si="5"/>
        <v>0.99999999999999911</v>
      </c>
      <c r="N37" s="53">
        <f>L37-$L$35</f>
        <v>-20.571428571428584</v>
      </c>
      <c r="O37" s="55">
        <f>N37*(1/$N$1)*(1/108)*(1/10^6)*(1/$L$1)*(1000)*(1/M37)</f>
        <v>-5.7200057200057277E-11</v>
      </c>
      <c r="P37" s="55">
        <f>O37*(10^12)/1000</f>
        <v>-5.7200057200057282E-2</v>
      </c>
      <c r="Q37" s="52"/>
      <c r="R37" s="52"/>
      <c r="S37" s="52"/>
      <c r="T37" s="53"/>
      <c r="U37" s="53"/>
      <c r="V37" s="107">
        <v>250</v>
      </c>
      <c r="W37" s="93">
        <v>25</v>
      </c>
      <c r="X37" s="96">
        <v>0.41666666666666669</v>
      </c>
    </row>
    <row r="38" spans="1:103" s="18" customFormat="1" ht="19" thickTop="1" thickBot="1">
      <c r="A38" s="15">
        <v>356</v>
      </c>
      <c r="B38" s="51">
        <v>25</v>
      </c>
      <c r="C38" s="16">
        <v>250</v>
      </c>
      <c r="D38" s="16" t="s">
        <v>97</v>
      </c>
      <c r="E38" s="16" t="s">
        <v>111</v>
      </c>
      <c r="F38" s="28">
        <v>0.4548611111111111</v>
      </c>
      <c r="G38" s="28">
        <v>0.49652777777777773</v>
      </c>
      <c r="H38" s="44">
        <f t="shared" si="4"/>
        <v>0.99999999999999911</v>
      </c>
      <c r="I38" s="17"/>
      <c r="J38" s="16"/>
      <c r="K38" s="16">
        <v>250</v>
      </c>
      <c r="L38" s="41">
        <v>370</v>
      </c>
      <c r="M38" s="57">
        <f t="shared" si="5"/>
        <v>0.99999999999999911</v>
      </c>
      <c r="N38" s="58">
        <f>L38-$L$35</f>
        <v>158.42857142857142</v>
      </c>
      <c r="O38" s="59">
        <f>N38*(1/$N$1)*(1/108)*(1/10^6)*(1/$L$1)*(1000)*(1/M38)</f>
        <v>4.4051988496432959E-10</v>
      </c>
      <c r="P38" s="59">
        <f>O38*(10^12)/1000</f>
        <v>0.44051988496432959</v>
      </c>
      <c r="Q38" s="57"/>
      <c r="R38" s="57"/>
      <c r="S38" s="57"/>
      <c r="T38" s="58"/>
      <c r="U38" s="58"/>
      <c r="V38" s="108">
        <v>250</v>
      </c>
      <c r="W38" s="93">
        <v>25</v>
      </c>
      <c r="X38" s="96">
        <v>0.41666666666666669</v>
      </c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0"/>
      <c r="BO38" s="20"/>
      <c r="BP38" s="20"/>
      <c r="BQ38" s="20"/>
      <c r="BR38" s="20"/>
      <c r="BS38" s="20"/>
      <c r="BT38" s="20"/>
      <c r="BU38" s="20"/>
      <c r="BV38" s="20"/>
      <c r="BW38" s="20"/>
      <c r="BX38" s="20"/>
      <c r="BY38" s="20"/>
      <c r="BZ38" s="20"/>
      <c r="CA38" s="20"/>
      <c r="CB38" s="20"/>
      <c r="CC38" s="20"/>
      <c r="CD38" s="20"/>
      <c r="CE38" s="20"/>
      <c r="CF38" s="20"/>
      <c r="CG38" s="20"/>
      <c r="CH38" s="20"/>
      <c r="CI38" s="20"/>
      <c r="CJ38" s="20"/>
      <c r="CK38" s="20"/>
      <c r="CL38" s="20"/>
      <c r="CM38" s="20"/>
      <c r="CN38" s="20"/>
      <c r="CO38" s="20"/>
      <c r="CP38" s="20"/>
      <c r="CQ38" s="20"/>
      <c r="CR38" s="20"/>
      <c r="CS38" s="20"/>
      <c r="CT38" s="20"/>
      <c r="CU38" s="20"/>
      <c r="CV38" s="20"/>
      <c r="CW38" s="20"/>
      <c r="CX38" s="20"/>
      <c r="CY38" s="20"/>
    </row>
    <row r="39" spans="1:103" ht="19" thickTop="1" thickBot="1">
      <c r="A39" s="12">
        <v>357</v>
      </c>
      <c r="B39" s="51">
        <v>26</v>
      </c>
      <c r="C39" s="13" t="s">
        <v>107</v>
      </c>
      <c r="D39" s="13" t="s">
        <v>97</v>
      </c>
      <c r="E39" s="13" t="s">
        <v>112</v>
      </c>
      <c r="F39" s="28">
        <v>0.58680555555555558</v>
      </c>
      <c r="G39" s="28">
        <v>0.62847222222222221</v>
      </c>
      <c r="H39" s="44">
        <f t="shared" si="4"/>
        <v>0.99999999999999911</v>
      </c>
      <c r="I39" s="14"/>
      <c r="J39" s="13"/>
      <c r="K39" s="13" t="s">
        <v>107</v>
      </c>
      <c r="L39" s="82">
        <f>M148</f>
        <v>211.57142857142858</v>
      </c>
      <c r="M39" s="45">
        <f t="shared" si="5"/>
        <v>0.99999999999999911</v>
      </c>
      <c r="O39" s="34"/>
      <c r="P39" s="34"/>
      <c r="Q39" s="45"/>
      <c r="R39" s="45"/>
      <c r="S39" s="45"/>
      <c r="T39" s="25"/>
      <c r="U39" s="25"/>
      <c r="V39" s="109" t="s">
        <v>107</v>
      </c>
      <c r="W39" s="94">
        <v>26</v>
      </c>
      <c r="X39" s="97">
        <v>0.54166666666666663</v>
      </c>
      <c r="Y39" s="20" t="s">
        <v>58</v>
      </c>
    </row>
    <row r="40" spans="1:103" ht="19" thickTop="1" thickBot="1">
      <c r="A40" s="3">
        <f t="shared" ref="A40:A46" si="6">A39+1</f>
        <v>358</v>
      </c>
      <c r="B40" s="51">
        <v>26</v>
      </c>
      <c r="C40" s="5">
        <v>25</v>
      </c>
      <c r="D40" s="5" t="s">
        <v>97</v>
      </c>
      <c r="E40" s="5" t="s">
        <v>112</v>
      </c>
      <c r="F40" s="28">
        <v>0.58680555555555558</v>
      </c>
      <c r="G40" s="28">
        <v>0.62847222222222221</v>
      </c>
      <c r="H40" s="44">
        <f t="shared" si="4"/>
        <v>0.99999999999999911</v>
      </c>
      <c r="I40" s="8"/>
      <c r="J40" s="5"/>
      <c r="K40" s="5">
        <v>25</v>
      </c>
      <c r="L40" s="76">
        <v>2772</v>
      </c>
      <c r="M40" s="86">
        <f t="shared" si="5"/>
        <v>0.99999999999999911</v>
      </c>
      <c r="N40" s="66">
        <f>L40-$L$39</f>
        <v>2560.4285714285716</v>
      </c>
      <c r="O40" s="87">
        <f>N40*(1/$N$1)*(1/108)*(1/10^6)*(1/$L$1)*(1000)*(1/M40)</f>
        <v>7.119421008309902E-9</v>
      </c>
      <c r="P40" s="87">
        <f>O40*(10^12)/1000</f>
        <v>7.1194210083099021</v>
      </c>
      <c r="Q40" s="45">
        <f>AVERAGE(P41:P42)</f>
        <v>19.408098574765255</v>
      </c>
      <c r="R40" s="45">
        <f>STDEV(P41:P42)</f>
        <v>9.240912778269289E-2</v>
      </c>
      <c r="S40" s="45">
        <f>(R40/Q40)*100</f>
        <v>0.47613694575338167</v>
      </c>
      <c r="T40" s="84">
        <f>(Q40/10^12)*(1.5)</f>
        <v>2.9112147862147885E-11</v>
      </c>
      <c r="U40" s="84">
        <f>T40*(10^12)</f>
        <v>29.112147862147886</v>
      </c>
      <c r="V40" s="110">
        <v>25</v>
      </c>
      <c r="W40" s="94">
        <v>26</v>
      </c>
      <c r="X40" s="97">
        <v>0.54166666666666663</v>
      </c>
    </row>
    <row r="41" spans="1:103" ht="19" thickTop="1" thickBot="1">
      <c r="A41" s="3">
        <f t="shared" si="6"/>
        <v>359</v>
      </c>
      <c r="B41" s="51">
        <v>26</v>
      </c>
      <c r="C41" s="5">
        <v>25</v>
      </c>
      <c r="D41" s="5" t="s">
        <v>97</v>
      </c>
      <c r="E41" s="5" t="s">
        <v>112</v>
      </c>
      <c r="F41" s="28">
        <v>0.58680555555555558</v>
      </c>
      <c r="G41" s="28">
        <v>0.62847222222222221</v>
      </c>
      <c r="H41" s="44">
        <f t="shared" si="4"/>
        <v>0.99999999999999911</v>
      </c>
      <c r="I41" s="8"/>
      <c r="J41" s="5"/>
      <c r="K41" s="5">
        <v>25</v>
      </c>
      <c r="L41" s="37">
        <v>7215</v>
      </c>
      <c r="M41" s="45">
        <f t="shared" si="5"/>
        <v>0.99999999999999911</v>
      </c>
      <c r="N41" s="25">
        <f>L41-$L$39</f>
        <v>7003.4285714285716</v>
      </c>
      <c r="O41" s="83">
        <f>N41*(1/$N$1)*(1/108)*(1/10^6)*(1/$L$1)*(1000)*(1/M41)</f>
        <v>1.9473441695663931E-8</v>
      </c>
      <c r="P41" s="83">
        <f>O41*(10^12)/1000</f>
        <v>19.473441695663933</v>
      </c>
      <c r="Q41" s="86" t="s">
        <v>51</v>
      </c>
      <c r="R41" s="45"/>
      <c r="S41" s="45"/>
      <c r="T41" s="25"/>
      <c r="U41" s="25"/>
      <c r="V41" s="110">
        <v>25</v>
      </c>
      <c r="W41" s="94">
        <v>26</v>
      </c>
      <c r="X41" s="97">
        <v>0.54166666666666663</v>
      </c>
    </row>
    <row r="42" spans="1:103" ht="19" thickTop="1" thickBot="1">
      <c r="A42" s="3">
        <f t="shared" si="6"/>
        <v>360</v>
      </c>
      <c r="B42" s="51">
        <v>26</v>
      </c>
      <c r="C42" s="5">
        <v>25</v>
      </c>
      <c r="D42" s="5" t="s">
        <v>97</v>
      </c>
      <c r="E42" s="5" t="s">
        <v>112</v>
      </c>
      <c r="F42" s="28">
        <v>0.58680555555555558</v>
      </c>
      <c r="G42" s="28">
        <v>0.62847222222222221</v>
      </c>
      <c r="H42" s="44">
        <f t="shared" si="4"/>
        <v>0.99999999999999911</v>
      </c>
      <c r="I42" s="8"/>
      <c r="J42" s="5"/>
      <c r="K42" s="5">
        <v>25</v>
      </c>
      <c r="L42" s="40">
        <v>7168</v>
      </c>
      <c r="M42" s="47">
        <f t="shared" si="5"/>
        <v>0.99999999999999911</v>
      </c>
      <c r="N42" s="26">
        <f>L42-$L$39</f>
        <v>6956.4285714285716</v>
      </c>
      <c r="O42" s="85">
        <f>N42*(1/$N$1)*(1/108)*(1/10^6)*(1/$L$1)*(1000)*(1/M42)</f>
        <v>1.9342755453866579E-8</v>
      </c>
      <c r="P42" s="85">
        <f>O42*(10^12)/1000</f>
        <v>19.34275545386658</v>
      </c>
      <c r="Q42" s="47"/>
      <c r="R42" s="47"/>
      <c r="S42" s="47"/>
      <c r="T42" s="26"/>
      <c r="U42" s="26"/>
      <c r="V42" s="110">
        <v>25</v>
      </c>
      <c r="W42" s="94">
        <v>26</v>
      </c>
      <c r="X42" s="97">
        <v>0.54166666666666663</v>
      </c>
    </row>
    <row r="43" spans="1:103" ht="19" thickTop="1" thickBot="1">
      <c r="A43" s="3">
        <f t="shared" si="6"/>
        <v>361</v>
      </c>
      <c r="B43" s="51">
        <v>26</v>
      </c>
      <c r="C43" s="5" t="s">
        <v>17</v>
      </c>
      <c r="D43" s="5" t="s">
        <v>97</v>
      </c>
      <c r="E43" s="5" t="s">
        <v>112</v>
      </c>
      <c r="F43" s="28">
        <v>0.58680555555555558</v>
      </c>
      <c r="G43" s="28">
        <v>0.62847222222222221</v>
      </c>
      <c r="H43" s="44">
        <f t="shared" si="4"/>
        <v>0.99999999999999911</v>
      </c>
      <c r="I43" s="8"/>
      <c r="J43" s="5"/>
      <c r="K43" s="5" t="s">
        <v>17</v>
      </c>
      <c r="L43" s="82">
        <f>M148</f>
        <v>211.57142857142858</v>
      </c>
      <c r="M43" s="45">
        <f t="shared" si="5"/>
        <v>0.99999999999999911</v>
      </c>
      <c r="O43" s="34"/>
      <c r="P43" s="34"/>
      <c r="Q43" s="45"/>
      <c r="R43" s="45"/>
      <c r="S43" s="45"/>
      <c r="T43" s="25"/>
      <c r="U43" s="25"/>
      <c r="V43" s="110" t="s">
        <v>17</v>
      </c>
      <c r="W43" s="94">
        <v>26</v>
      </c>
      <c r="X43" s="97">
        <v>0.54166666666666663</v>
      </c>
      <c r="Y43" s="20" t="s">
        <v>58</v>
      </c>
    </row>
    <row r="44" spans="1:103" ht="19" thickTop="1" thickBot="1">
      <c r="A44" s="3">
        <f t="shared" si="6"/>
        <v>362</v>
      </c>
      <c r="B44" s="51">
        <v>26</v>
      </c>
      <c r="C44" s="5" t="s">
        <v>18</v>
      </c>
      <c r="D44" s="5" t="s">
        <v>97</v>
      </c>
      <c r="E44" s="5" t="s">
        <v>112</v>
      </c>
      <c r="F44" s="28">
        <v>0.58680555555555558</v>
      </c>
      <c r="G44" s="28">
        <v>0.62847222222222221</v>
      </c>
      <c r="H44" s="44">
        <f t="shared" si="4"/>
        <v>0.99999999999999911</v>
      </c>
      <c r="I44" s="8"/>
      <c r="J44" s="5"/>
      <c r="K44" s="5" t="s">
        <v>18</v>
      </c>
      <c r="L44" s="37">
        <v>2042</v>
      </c>
      <c r="M44" s="45">
        <f t="shared" si="5"/>
        <v>0.99999999999999911</v>
      </c>
      <c r="N44" s="25">
        <f>L44-$L$43</f>
        <v>1830.4285714285713</v>
      </c>
      <c r="O44" s="83">
        <f>N44*(1/$N$1)*(1/108)*(1/10^6)*(1/$L$1)*(1000)*(1/M44)</f>
        <v>5.0896134229467591E-9</v>
      </c>
      <c r="P44" s="83">
        <f>O44*(10^12)/1000</f>
        <v>5.0896134229467584</v>
      </c>
      <c r="Q44" s="45">
        <f>AVERAGE(P44:P46)</f>
        <v>4.4111571889349692</v>
      </c>
      <c r="R44" s="45">
        <f>STDEV(P44:P46)</f>
        <v>0.61472982137914922</v>
      </c>
      <c r="S44" s="45">
        <f>(R44/Q44)*100</f>
        <v>13.935794963760287</v>
      </c>
      <c r="T44" s="84">
        <f>(Q44/10^12)*(1.5)</f>
        <v>6.6167357834024529E-12</v>
      </c>
      <c r="U44" s="84">
        <f>T44*(10^12)</f>
        <v>6.6167357834024525</v>
      </c>
      <c r="V44" s="110" t="s">
        <v>18</v>
      </c>
      <c r="W44" s="94">
        <v>26</v>
      </c>
      <c r="X44" s="97">
        <v>0.54166666666666663</v>
      </c>
    </row>
    <row r="45" spans="1:103" ht="19" thickTop="1" thickBot="1">
      <c r="A45" s="3">
        <f t="shared" si="6"/>
        <v>363</v>
      </c>
      <c r="B45" s="51">
        <v>26</v>
      </c>
      <c r="C45" s="5" t="s">
        <v>18</v>
      </c>
      <c r="D45" s="5" t="s">
        <v>97</v>
      </c>
      <c r="E45" s="5" t="s">
        <v>112</v>
      </c>
      <c r="F45" s="28">
        <v>0.58680555555555558</v>
      </c>
      <c r="G45" s="28">
        <v>0.62847222222222221</v>
      </c>
      <c r="H45" s="44">
        <f t="shared" si="4"/>
        <v>0.99999999999999911</v>
      </c>
      <c r="I45" s="8"/>
      <c r="J45" s="5"/>
      <c r="K45" s="5" t="s">
        <v>18</v>
      </c>
      <c r="L45" s="37">
        <v>1611</v>
      </c>
      <c r="M45" s="45">
        <f t="shared" si="5"/>
        <v>0.99999999999999911</v>
      </c>
      <c r="N45" s="25">
        <f>L45-$L$43</f>
        <v>1399.4285714285713</v>
      </c>
      <c r="O45" s="83">
        <f>N45*(1/$N$1)*(1/108)*(1/10^6)*(1/$L$1)*(1000)*(1/M45)</f>
        <v>3.8911927800816713E-9</v>
      </c>
      <c r="P45" s="83">
        <f>O45*(10^12)/1000</f>
        <v>3.891192780081671</v>
      </c>
      <c r="Q45" s="45"/>
      <c r="R45" s="45"/>
      <c r="S45" s="45"/>
      <c r="T45" s="25"/>
      <c r="U45" s="25"/>
      <c r="V45" s="110" t="s">
        <v>18</v>
      </c>
      <c r="W45" s="94">
        <v>26</v>
      </c>
      <c r="X45" s="97">
        <v>0.54166666666666663</v>
      </c>
    </row>
    <row r="46" spans="1:103" ht="19" thickTop="1" thickBot="1">
      <c r="A46" s="3">
        <f t="shared" si="6"/>
        <v>364</v>
      </c>
      <c r="B46" s="51">
        <v>26</v>
      </c>
      <c r="C46" s="5" t="s">
        <v>18</v>
      </c>
      <c r="D46" s="5" t="s">
        <v>97</v>
      </c>
      <c r="E46" s="5" t="s">
        <v>112</v>
      </c>
      <c r="F46" s="28">
        <v>0.58680555555555558</v>
      </c>
      <c r="G46" s="28">
        <v>0.62847222222222221</v>
      </c>
      <c r="H46" s="44">
        <f t="shared" si="4"/>
        <v>0.99999999999999911</v>
      </c>
      <c r="I46" s="8"/>
      <c r="J46" s="5"/>
      <c r="K46" s="5" t="s">
        <v>18</v>
      </c>
      <c r="L46" s="40">
        <v>1741</v>
      </c>
      <c r="M46" s="47">
        <f t="shared" si="5"/>
        <v>0.99999999999999911</v>
      </c>
      <c r="N46" s="26">
        <f>L46-$L$43</f>
        <v>1529.4285714285713</v>
      </c>
      <c r="O46" s="85">
        <f>N46*(1/$N$1)*(1/108)*(1/10^6)*(1/$L$1)*(1000)*(1/M46)</f>
        <v>4.2526653637764782E-9</v>
      </c>
      <c r="P46" s="85">
        <f>O46*(10^12)/1000</f>
        <v>4.2526653637764786</v>
      </c>
      <c r="Q46" s="47"/>
      <c r="R46" s="47"/>
      <c r="S46" s="47"/>
      <c r="T46" s="26"/>
      <c r="U46" s="26"/>
      <c r="V46" s="110" t="s">
        <v>18</v>
      </c>
      <c r="W46" s="94">
        <v>26</v>
      </c>
      <c r="X46" s="97">
        <v>0.54166666666666663</v>
      </c>
    </row>
    <row r="47" spans="1:103" ht="19" thickTop="1" thickBot="1">
      <c r="A47" s="3">
        <v>365</v>
      </c>
      <c r="B47" s="51">
        <v>26</v>
      </c>
      <c r="C47" s="5" t="s">
        <v>19</v>
      </c>
      <c r="D47" s="5" t="s">
        <v>97</v>
      </c>
      <c r="E47" s="5" t="s">
        <v>112</v>
      </c>
      <c r="F47" s="28">
        <v>0.58680555555555558</v>
      </c>
      <c r="G47" s="28">
        <v>0.62847222222222221</v>
      </c>
      <c r="H47" s="44">
        <f t="shared" si="4"/>
        <v>0.99999999999999911</v>
      </c>
      <c r="I47" s="8"/>
      <c r="J47" s="5"/>
      <c r="K47" s="5" t="s">
        <v>19</v>
      </c>
      <c r="L47" s="42">
        <v>1282</v>
      </c>
      <c r="M47" s="52">
        <f t="shared" si="5"/>
        <v>0.99999999999999911</v>
      </c>
      <c r="N47" s="53"/>
      <c r="O47" s="54"/>
      <c r="P47" s="54"/>
      <c r="Q47" s="52"/>
      <c r="R47" s="52"/>
      <c r="S47" s="52"/>
      <c r="T47" s="53"/>
      <c r="U47" s="53"/>
      <c r="V47" s="107" t="s">
        <v>19</v>
      </c>
      <c r="W47" s="93">
        <v>26</v>
      </c>
      <c r="X47" s="98">
        <v>0.54166666666666663</v>
      </c>
    </row>
    <row r="48" spans="1:103" ht="19" thickTop="1" thickBot="1">
      <c r="A48" s="3">
        <v>366</v>
      </c>
      <c r="B48" s="51">
        <v>26</v>
      </c>
      <c r="C48" s="5">
        <v>250</v>
      </c>
      <c r="D48" s="5" t="s">
        <v>97</v>
      </c>
      <c r="E48" s="5" t="s">
        <v>112</v>
      </c>
      <c r="F48" s="28">
        <v>0.58680555555555558</v>
      </c>
      <c r="G48" s="28">
        <v>0.62847222222222221</v>
      </c>
      <c r="H48" s="44">
        <f t="shared" si="4"/>
        <v>0.99999999999999911</v>
      </c>
      <c r="I48" s="8"/>
      <c r="J48" s="5"/>
      <c r="K48" s="5">
        <v>250</v>
      </c>
      <c r="L48" s="42">
        <v>176</v>
      </c>
      <c r="M48" s="52">
        <f t="shared" si="5"/>
        <v>0.99999999999999911</v>
      </c>
      <c r="N48" s="53">
        <f>L48-$L$47</f>
        <v>-1106</v>
      </c>
      <c r="O48" s="55">
        <f>N48*(1/$N$1)*(1/108)*(1/10^6)*(1/$L$1)*(1000)*(1/M48)</f>
        <v>-3.075297519741966E-9</v>
      </c>
      <c r="P48" s="55">
        <f>O48*(10^12)/1000</f>
        <v>-3.0752975197419659</v>
      </c>
      <c r="Q48" s="52">
        <f>AVERAGE(P48:P50)</f>
        <v>-3.0845660475290129</v>
      </c>
      <c r="R48" s="52">
        <f>STDEV(P48:P50)</f>
        <v>3.9746749791256968E-2</v>
      </c>
      <c r="S48" s="52">
        <f>(R48/Q48)*100</f>
        <v>-1.2885686083167949</v>
      </c>
      <c r="T48" s="56">
        <f>(Q48/10^12)*(1.5)</f>
        <v>-4.6268490712935197E-12</v>
      </c>
      <c r="U48" s="56">
        <f>T48*(10^12)</f>
        <v>-4.6268490712935195</v>
      </c>
      <c r="V48" s="107">
        <v>250</v>
      </c>
      <c r="W48" s="93">
        <v>26</v>
      </c>
      <c r="X48" s="98">
        <v>0.54166666666666663</v>
      </c>
    </row>
    <row r="49" spans="1:25" ht="19" thickTop="1" thickBot="1">
      <c r="A49" s="3">
        <v>367</v>
      </c>
      <c r="B49" s="51">
        <v>26</v>
      </c>
      <c r="C49" s="5">
        <v>250</v>
      </c>
      <c r="D49" s="5" t="s">
        <v>97</v>
      </c>
      <c r="E49" s="5" t="s">
        <v>112</v>
      </c>
      <c r="F49" s="28">
        <v>0.58680555555555558</v>
      </c>
      <c r="G49" s="28">
        <v>0.62847222222222221</v>
      </c>
      <c r="H49" s="44">
        <f t="shared" si="4"/>
        <v>0.99999999999999911</v>
      </c>
      <c r="I49" s="8"/>
      <c r="J49" s="5"/>
      <c r="K49" s="5">
        <v>250</v>
      </c>
      <c r="L49" s="42">
        <v>185</v>
      </c>
      <c r="M49" s="52">
        <f t="shared" si="5"/>
        <v>0.99999999999999911</v>
      </c>
      <c r="N49" s="53">
        <f>L49-$L$47</f>
        <v>-1097</v>
      </c>
      <c r="O49" s="55">
        <f>N49*(1/$N$1)*(1/108)*(1/10^6)*(1/$L$1)*(1000)*(1/M49)</f>
        <v>-3.0502724947169422E-9</v>
      </c>
      <c r="P49" s="55">
        <f>O49*(10^12)/1000</f>
        <v>-3.0502724947169422</v>
      </c>
      <c r="Q49" s="52"/>
      <c r="R49" s="52"/>
      <c r="S49" s="52"/>
      <c r="T49" s="53"/>
      <c r="U49" s="53"/>
      <c r="V49" s="107">
        <v>250</v>
      </c>
      <c r="W49" s="93">
        <v>26</v>
      </c>
      <c r="X49" s="98">
        <v>0.54166666666666663</v>
      </c>
    </row>
    <row r="50" spans="1:25" ht="19" thickTop="1" thickBot="1">
      <c r="A50" s="3">
        <v>368</v>
      </c>
      <c r="B50" s="51">
        <v>26</v>
      </c>
      <c r="C50" s="5">
        <v>250</v>
      </c>
      <c r="D50" s="5" t="s">
        <v>97</v>
      </c>
      <c r="E50" s="5" t="s">
        <v>112</v>
      </c>
      <c r="F50" s="28">
        <v>0.58680555555555558</v>
      </c>
      <c r="G50" s="28">
        <v>0.62847222222222221</v>
      </c>
      <c r="H50" s="44">
        <f t="shared" si="4"/>
        <v>0.99999999999999911</v>
      </c>
      <c r="I50" s="8"/>
      <c r="J50" s="5"/>
      <c r="K50" s="5">
        <v>250</v>
      </c>
      <c r="L50" s="43">
        <v>157</v>
      </c>
      <c r="M50" s="57">
        <f t="shared" si="5"/>
        <v>0.99999999999999911</v>
      </c>
      <c r="N50" s="58">
        <f>L50-$L$47</f>
        <v>-1125</v>
      </c>
      <c r="O50" s="59">
        <f>N50*(1/$N$1)*(1/108)*(1/10^6)*(1/$L$1)*(1000)*(1/M50)</f>
        <v>-3.1281281281281302E-9</v>
      </c>
      <c r="P50" s="59">
        <f>O50*(10^12)/1000</f>
        <v>-3.1281281281281306</v>
      </c>
      <c r="Q50" s="57"/>
      <c r="R50" s="57"/>
      <c r="S50" s="57"/>
      <c r="T50" s="58"/>
      <c r="U50" s="58"/>
      <c r="V50" s="107">
        <v>250</v>
      </c>
      <c r="W50" s="93">
        <v>26</v>
      </c>
      <c r="X50" s="98">
        <v>0.54166666666666663</v>
      </c>
    </row>
    <row r="51" spans="1:25" ht="19" thickTop="1" thickBot="1">
      <c r="A51" s="3">
        <v>369</v>
      </c>
      <c r="B51" s="4">
        <v>27</v>
      </c>
      <c r="C51" s="5" t="s">
        <v>107</v>
      </c>
      <c r="D51" s="5" t="s">
        <v>97</v>
      </c>
      <c r="E51" s="5" t="s">
        <v>113</v>
      </c>
      <c r="F51" s="28">
        <v>0.71180555555555547</v>
      </c>
      <c r="G51" s="28">
        <v>0.75347222222222221</v>
      </c>
      <c r="H51" s="44">
        <f t="shared" si="4"/>
        <v>1.0000000000000018</v>
      </c>
      <c r="I51" s="8"/>
      <c r="J51" s="5"/>
      <c r="K51" s="5" t="s">
        <v>107</v>
      </c>
      <c r="L51" s="37">
        <v>394</v>
      </c>
      <c r="M51" s="29">
        <f t="shared" si="5"/>
        <v>1.0000000000000018</v>
      </c>
      <c r="T51" s="25"/>
      <c r="U51" s="25"/>
      <c r="V51" s="103" t="s">
        <v>107</v>
      </c>
      <c r="W51" s="72">
        <v>27</v>
      </c>
      <c r="X51" s="90">
        <v>0.66666666666666663</v>
      </c>
    </row>
    <row r="52" spans="1:25" ht="19" thickTop="1" thickBot="1">
      <c r="A52" s="3">
        <f t="shared" ref="A52:A58" si="7">A51+1</f>
        <v>370</v>
      </c>
      <c r="B52" s="4">
        <v>27</v>
      </c>
      <c r="C52" s="5">
        <v>25</v>
      </c>
      <c r="D52" s="5" t="s">
        <v>97</v>
      </c>
      <c r="E52" s="5" t="s">
        <v>113</v>
      </c>
      <c r="F52" s="28">
        <v>0.71180555555555547</v>
      </c>
      <c r="G52" s="28">
        <v>0.75347222222222221</v>
      </c>
      <c r="H52" s="44">
        <f t="shared" si="4"/>
        <v>1.0000000000000018</v>
      </c>
      <c r="I52" s="8"/>
      <c r="J52" s="5"/>
      <c r="K52" s="5">
        <v>25</v>
      </c>
      <c r="L52" s="37">
        <v>6784</v>
      </c>
      <c r="M52" s="29">
        <f t="shared" si="5"/>
        <v>1.0000000000000018</v>
      </c>
      <c r="N52" s="25">
        <f>L52-$L$51</f>
        <v>6390</v>
      </c>
      <c r="O52" s="11">
        <f>N52*(1/$N$1)*(1/108)*(1/10^6)*(1/$L$1)*(1000)*(1/M52)</f>
        <v>1.7767767767767732E-8</v>
      </c>
      <c r="P52" s="11">
        <f>O52*(10^12)/1000</f>
        <v>17.767767767767729</v>
      </c>
      <c r="Q52" s="29">
        <f>AVERAGE(P52:P54)</f>
        <v>17.906795684573428</v>
      </c>
      <c r="R52" s="29">
        <f>STDEV(P52:P54)</f>
        <v>0.2102771389228647</v>
      </c>
      <c r="S52" s="22">
        <f>(R52/Q52)*100</f>
        <v>1.1742868050034039</v>
      </c>
      <c r="T52" s="84">
        <f>(Q52/10^12)*(1.5)</f>
        <v>2.6860193526860141E-11</v>
      </c>
      <c r="U52" s="84">
        <f>T52*(10^12)</f>
        <v>26.86019352686014</v>
      </c>
      <c r="V52" s="103">
        <v>25</v>
      </c>
      <c r="W52" s="72">
        <v>27</v>
      </c>
      <c r="X52" s="90">
        <v>0.66666666666666663</v>
      </c>
    </row>
    <row r="53" spans="1:25" ht="19" thickTop="1" thickBot="1">
      <c r="A53" s="3">
        <f t="shared" si="7"/>
        <v>371</v>
      </c>
      <c r="B53" s="4">
        <v>27</v>
      </c>
      <c r="C53" s="5">
        <v>25</v>
      </c>
      <c r="D53" s="5" t="s">
        <v>97</v>
      </c>
      <c r="E53" s="5" t="s">
        <v>113</v>
      </c>
      <c r="F53" s="28">
        <v>0.71180555555555547</v>
      </c>
      <c r="G53" s="28">
        <v>0.75347222222222221</v>
      </c>
      <c r="H53" s="44">
        <f t="shared" si="4"/>
        <v>1.0000000000000018</v>
      </c>
      <c r="I53" s="8"/>
      <c r="J53" s="5"/>
      <c r="K53" s="5">
        <v>25</v>
      </c>
      <c r="L53" s="37">
        <v>6921</v>
      </c>
      <c r="M53" s="29">
        <f t="shared" si="5"/>
        <v>1.0000000000000018</v>
      </c>
      <c r="N53" s="25">
        <f>L53-$L$51</f>
        <v>6527</v>
      </c>
      <c r="O53" s="11">
        <f>N53*(1/$N$1)*(1/108)*(1/10^6)*(1/$L$1)*(1000)*(1/M53)</f>
        <v>1.8148704259815334E-8</v>
      </c>
      <c r="P53" s="11">
        <f>O53*(10^12)/1000</f>
        <v>18.148704259815336</v>
      </c>
      <c r="T53" s="25"/>
      <c r="U53" s="25"/>
      <c r="V53" s="103">
        <v>25</v>
      </c>
      <c r="W53" s="72">
        <v>27</v>
      </c>
      <c r="X53" s="90">
        <v>0.66666666666666663</v>
      </c>
    </row>
    <row r="54" spans="1:25" ht="19" thickTop="1" thickBot="1">
      <c r="A54" s="3">
        <f t="shared" si="7"/>
        <v>372</v>
      </c>
      <c r="B54" s="4">
        <v>27</v>
      </c>
      <c r="C54" s="5">
        <v>25</v>
      </c>
      <c r="D54" s="5" t="s">
        <v>97</v>
      </c>
      <c r="E54" s="5" t="s">
        <v>113</v>
      </c>
      <c r="F54" s="28">
        <v>0.71180555555555547</v>
      </c>
      <c r="G54" s="28">
        <v>0.75347222222222221</v>
      </c>
      <c r="H54" s="44">
        <f t="shared" si="4"/>
        <v>1.0000000000000018</v>
      </c>
      <c r="I54" s="8"/>
      <c r="J54" s="5"/>
      <c r="K54" s="5">
        <v>25</v>
      </c>
      <c r="L54" s="40">
        <v>6797</v>
      </c>
      <c r="M54" s="31">
        <f t="shared" si="5"/>
        <v>1.0000000000000018</v>
      </c>
      <c r="N54" s="26">
        <f>L54-$L$51</f>
        <v>6403</v>
      </c>
      <c r="O54" s="19">
        <f>N54*(1/$N$1)*(1/108)*(1/10^6)*(1/$L$1)*(1000)*(1/M54)</f>
        <v>1.7803915026137211E-8</v>
      </c>
      <c r="P54" s="19">
        <f>O54*(10^12)/1000</f>
        <v>17.803915026137211</v>
      </c>
      <c r="Q54" s="31"/>
      <c r="R54" s="31"/>
      <c r="S54" s="23"/>
      <c r="T54" s="26"/>
      <c r="U54" s="26"/>
      <c r="V54" s="103">
        <v>25</v>
      </c>
      <c r="W54" s="72">
        <v>27</v>
      </c>
      <c r="X54" s="90">
        <v>0.66666666666666663</v>
      </c>
    </row>
    <row r="55" spans="1:25" ht="19" thickTop="1" thickBot="1">
      <c r="A55" s="3">
        <f t="shared" si="7"/>
        <v>373</v>
      </c>
      <c r="B55" s="4">
        <v>27</v>
      </c>
      <c r="C55" s="5" t="s">
        <v>17</v>
      </c>
      <c r="D55" s="5" t="s">
        <v>97</v>
      </c>
      <c r="E55" s="5" t="s">
        <v>113</v>
      </c>
      <c r="F55" s="28">
        <v>0.71180555555555547</v>
      </c>
      <c r="G55" s="28">
        <v>0.75347222222222221</v>
      </c>
      <c r="H55" s="44">
        <f t="shared" si="4"/>
        <v>1.0000000000000018</v>
      </c>
      <c r="I55" s="8"/>
      <c r="J55" s="5"/>
      <c r="K55" s="5" t="s">
        <v>17</v>
      </c>
      <c r="L55" s="37">
        <v>389</v>
      </c>
      <c r="M55" s="29">
        <f t="shared" si="5"/>
        <v>1.0000000000000018</v>
      </c>
      <c r="T55" s="25"/>
      <c r="U55" s="25"/>
      <c r="V55" s="103" t="s">
        <v>17</v>
      </c>
      <c r="W55" s="72">
        <v>27</v>
      </c>
      <c r="X55" s="90">
        <v>0.66666666666666663</v>
      </c>
    </row>
    <row r="56" spans="1:25" ht="19" thickTop="1" thickBot="1">
      <c r="A56" s="3">
        <f t="shared" si="7"/>
        <v>374</v>
      </c>
      <c r="B56" s="4">
        <v>27</v>
      </c>
      <c r="C56" s="5" t="s">
        <v>18</v>
      </c>
      <c r="D56" s="5" t="s">
        <v>97</v>
      </c>
      <c r="E56" s="5" t="s">
        <v>113</v>
      </c>
      <c r="F56" s="28">
        <v>0.71180555555555547</v>
      </c>
      <c r="G56" s="28">
        <v>0.75347222222222221</v>
      </c>
      <c r="H56" s="44">
        <f t="shared" si="4"/>
        <v>1.0000000000000018</v>
      </c>
      <c r="I56" s="8"/>
      <c r="J56" s="5"/>
      <c r="K56" s="5" t="s">
        <v>18</v>
      </c>
      <c r="L56" s="37">
        <v>2576</v>
      </c>
      <c r="M56" s="29">
        <f t="shared" si="5"/>
        <v>1.0000000000000018</v>
      </c>
      <c r="N56" s="25">
        <f>L56-$L$55</f>
        <v>2187</v>
      </c>
      <c r="O56" s="11">
        <f>N56*(1/$N$1)*(1/108)*(1/10^6)*(1/$L$1)*(1000)*(1/M56)</f>
        <v>6.0810810810810685E-9</v>
      </c>
      <c r="P56" s="11">
        <f>O56*(10^12)/1000</f>
        <v>6.0810810810810683</v>
      </c>
      <c r="Q56" s="29">
        <f>AVERAGE(P56:P58)</f>
        <v>6.0866421977532967</v>
      </c>
      <c r="R56" s="29">
        <f>STDEV(P56:P58)</f>
        <v>0.27531740172364721</v>
      </c>
      <c r="S56" s="22">
        <f>(R56/Q56)*100</f>
        <v>4.5233051784327394</v>
      </c>
      <c r="T56" s="84">
        <f>(Q56/10^12)*(1.5)</f>
        <v>9.1299632966299449E-12</v>
      </c>
      <c r="U56" s="84">
        <f>T56*(10^12)</f>
        <v>9.1299632966299455</v>
      </c>
      <c r="V56" s="103" t="s">
        <v>18</v>
      </c>
      <c r="W56" s="72">
        <v>27</v>
      </c>
      <c r="X56" s="90">
        <v>0.66666666666666663</v>
      </c>
    </row>
    <row r="57" spans="1:25" ht="19" thickTop="1" thickBot="1">
      <c r="A57" s="3">
        <f t="shared" si="7"/>
        <v>375</v>
      </c>
      <c r="B57" s="4">
        <v>27</v>
      </c>
      <c r="C57" s="5" t="s">
        <v>18</v>
      </c>
      <c r="D57" s="5" t="s">
        <v>97</v>
      </c>
      <c r="E57" s="5" t="s">
        <v>113</v>
      </c>
      <c r="F57" s="28">
        <v>0.71180555555555547</v>
      </c>
      <c r="G57" s="28">
        <v>0.75347222222222221</v>
      </c>
      <c r="H57" s="44">
        <f t="shared" si="4"/>
        <v>1.0000000000000018</v>
      </c>
      <c r="I57" s="8"/>
      <c r="J57" s="5"/>
      <c r="K57" s="5" t="s">
        <v>18</v>
      </c>
      <c r="L57" s="37">
        <v>2480</v>
      </c>
      <c r="M57" s="29">
        <f t="shared" si="5"/>
        <v>1.0000000000000018</v>
      </c>
      <c r="N57" s="25">
        <f>L57-$L$55</f>
        <v>2091</v>
      </c>
      <c r="O57" s="11">
        <f>N57*(1/$N$1)*(1/108)*(1/10^6)*(1/$L$1)*(1000)*(1/M57)</f>
        <v>5.814147480814137E-9</v>
      </c>
      <c r="P57" s="11">
        <f>O57*(10^12)/1000</f>
        <v>5.8141474808141362</v>
      </c>
      <c r="T57" s="25"/>
      <c r="U57" s="25"/>
      <c r="V57" s="103" t="s">
        <v>18</v>
      </c>
      <c r="W57" s="72">
        <v>27</v>
      </c>
      <c r="X57" s="90">
        <v>0.66666666666666663</v>
      </c>
    </row>
    <row r="58" spans="1:25" ht="19" thickTop="1" thickBot="1">
      <c r="A58" s="3">
        <f t="shared" si="7"/>
        <v>376</v>
      </c>
      <c r="B58" s="4">
        <v>27</v>
      </c>
      <c r="C58" s="5" t="s">
        <v>18</v>
      </c>
      <c r="D58" s="5" t="s">
        <v>97</v>
      </c>
      <c r="E58" s="5" t="s">
        <v>113</v>
      </c>
      <c r="F58" s="28">
        <v>0.71180555555555547</v>
      </c>
      <c r="G58" s="28">
        <v>0.75347222222222221</v>
      </c>
      <c r="H58" s="44">
        <f t="shared" si="4"/>
        <v>1.0000000000000018</v>
      </c>
      <c r="I58" s="8"/>
      <c r="J58" s="5"/>
      <c r="K58" s="5" t="s">
        <v>18</v>
      </c>
      <c r="L58" s="40">
        <v>2678</v>
      </c>
      <c r="M58" s="31">
        <f t="shared" si="5"/>
        <v>1.0000000000000018</v>
      </c>
      <c r="N58" s="26">
        <f>L58-$L$55</f>
        <v>2289</v>
      </c>
      <c r="O58" s="19">
        <f>N58*(1/$N$1)*(1/108)*(1/10^6)*(1/$L$1)*(1000)*(1/M58)</f>
        <v>6.3646980313646862E-9</v>
      </c>
      <c r="P58" s="19">
        <f>O58*(10^12)/1000</f>
        <v>6.3646980313646866</v>
      </c>
      <c r="Q58" s="31"/>
      <c r="R58" s="31"/>
      <c r="S58" s="23"/>
      <c r="T58" s="26"/>
      <c r="U58" s="26"/>
      <c r="V58" s="103" t="s">
        <v>18</v>
      </c>
      <c r="W58" s="72">
        <v>27</v>
      </c>
      <c r="X58" s="90">
        <v>0.66666666666666663</v>
      </c>
    </row>
    <row r="59" spans="1:25" ht="19" thickTop="1" thickBot="1">
      <c r="A59" s="3">
        <v>377</v>
      </c>
      <c r="B59" s="4">
        <v>27</v>
      </c>
      <c r="C59" s="5" t="s">
        <v>19</v>
      </c>
      <c r="D59" s="5" t="s">
        <v>97</v>
      </c>
      <c r="E59" s="5" t="s">
        <v>113</v>
      </c>
      <c r="F59" s="28">
        <v>0.71180555555555547</v>
      </c>
      <c r="G59" s="28">
        <v>0.75347222222222221</v>
      </c>
      <c r="H59" s="44">
        <f t="shared" si="4"/>
        <v>1.0000000000000018</v>
      </c>
      <c r="I59" s="8"/>
      <c r="J59" s="5"/>
      <c r="K59" s="5" t="s">
        <v>19</v>
      </c>
      <c r="L59" s="42">
        <v>299</v>
      </c>
      <c r="M59" s="52">
        <f t="shared" si="5"/>
        <v>1.0000000000000018</v>
      </c>
      <c r="N59" s="53"/>
      <c r="O59" s="54"/>
      <c r="P59" s="54"/>
      <c r="Q59" s="52"/>
      <c r="R59" s="52"/>
      <c r="S59" s="52"/>
      <c r="T59" s="53"/>
      <c r="U59" s="53"/>
      <c r="V59" s="107" t="s">
        <v>19</v>
      </c>
      <c r="W59" s="95">
        <v>27</v>
      </c>
      <c r="X59" s="96">
        <v>0.66666666666666663</v>
      </c>
      <c r="Y59" s="20" t="s">
        <v>52</v>
      </c>
    </row>
    <row r="60" spans="1:25" ht="19" thickTop="1" thickBot="1">
      <c r="A60" s="3">
        <v>378</v>
      </c>
      <c r="B60" s="4">
        <v>27</v>
      </c>
      <c r="C60" s="5">
        <v>250</v>
      </c>
      <c r="D60" s="5" t="s">
        <v>97</v>
      </c>
      <c r="E60" s="5" t="s">
        <v>113</v>
      </c>
      <c r="F60" s="28">
        <v>0.71180555555555547</v>
      </c>
      <c r="G60" s="28">
        <v>0.75347222222222221</v>
      </c>
      <c r="H60" s="44">
        <f t="shared" si="4"/>
        <v>1.0000000000000018</v>
      </c>
      <c r="I60" s="8"/>
      <c r="J60" s="5"/>
      <c r="K60" s="5">
        <v>250</v>
      </c>
      <c r="L60" s="42">
        <v>1659</v>
      </c>
      <c r="M60" s="52">
        <f t="shared" si="5"/>
        <v>1.0000000000000018</v>
      </c>
      <c r="N60" s="53">
        <f>L60-$L$59</f>
        <v>1360</v>
      </c>
      <c r="O60" s="55">
        <f>N60*(1/$N$1)*(1/108)*(1/10^6)*(1/$L$1)*(1000)*(1/M60)</f>
        <v>3.7815593371148857E-9</v>
      </c>
      <c r="P60" s="55">
        <f>O60*(10^12)/1000</f>
        <v>3.7815593371148859</v>
      </c>
      <c r="Q60" s="52">
        <f>AVERAGE(P60:P62)</f>
        <v>3.7472657843028139</v>
      </c>
      <c r="R60" s="52">
        <f>STDEV(P60:P62)</f>
        <v>0.17356416486606518</v>
      </c>
      <c r="S60" s="52">
        <f>(R60/Q60)*100</f>
        <v>4.6317548542492064</v>
      </c>
      <c r="T60" s="56">
        <f>(Q60/10^12)*(1.5)</f>
        <v>5.6208986764542207E-12</v>
      </c>
      <c r="U60" s="56">
        <f>T60*(10^12)</f>
        <v>5.620898676454221</v>
      </c>
      <c r="V60" s="107">
        <v>250</v>
      </c>
      <c r="W60" s="95">
        <v>27</v>
      </c>
      <c r="X60" s="96">
        <v>0.66666666666666663</v>
      </c>
    </row>
    <row r="61" spans="1:25" ht="19" thickTop="1" thickBot="1">
      <c r="A61" s="3">
        <v>379</v>
      </c>
      <c r="B61" s="4">
        <v>27</v>
      </c>
      <c r="C61" s="5">
        <v>250</v>
      </c>
      <c r="D61" s="5" t="s">
        <v>97</v>
      </c>
      <c r="E61" s="5" t="s">
        <v>113</v>
      </c>
      <c r="F61" s="28">
        <v>0.71180555555555547</v>
      </c>
      <c r="G61" s="28">
        <v>0.75347222222222221</v>
      </c>
      <c r="H61" s="44">
        <f t="shared" si="4"/>
        <v>1.0000000000000018</v>
      </c>
      <c r="I61" s="8"/>
      <c r="J61" s="5"/>
      <c r="K61" s="5">
        <v>250</v>
      </c>
      <c r="L61" s="42">
        <v>1579</v>
      </c>
      <c r="M61" s="52">
        <f t="shared" si="5"/>
        <v>1.0000000000000018</v>
      </c>
      <c r="N61" s="53">
        <f>L61-$L$59</f>
        <v>1280</v>
      </c>
      <c r="O61" s="55">
        <f>N61*(1/$N$1)*(1/108)*(1/10^6)*(1/$L$1)*(1000)*(1/M61)</f>
        <v>3.5591146702257744E-9</v>
      </c>
      <c r="P61" s="55">
        <f>O61*(10^12)/1000</f>
        <v>3.5591146702257741</v>
      </c>
      <c r="Q61" s="52"/>
      <c r="R61" s="52"/>
      <c r="S61" s="52"/>
      <c r="T61" s="53"/>
      <c r="U61" s="53"/>
      <c r="V61" s="107">
        <v>250</v>
      </c>
      <c r="W61" s="95">
        <v>27</v>
      </c>
      <c r="X61" s="96">
        <v>0.66666666666666663</v>
      </c>
    </row>
    <row r="62" spans="1:25" ht="19" thickTop="1" thickBot="1">
      <c r="A62" s="3">
        <v>380</v>
      </c>
      <c r="B62" s="4">
        <v>27</v>
      </c>
      <c r="C62" s="5">
        <v>250</v>
      </c>
      <c r="D62" s="5" t="s">
        <v>97</v>
      </c>
      <c r="E62" s="5" t="s">
        <v>113</v>
      </c>
      <c r="F62" s="28">
        <v>0.71180555555555547</v>
      </c>
      <c r="G62" s="28">
        <v>0.75347222222222221</v>
      </c>
      <c r="H62" s="44">
        <f t="shared" si="4"/>
        <v>1.0000000000000018</v>
      </c>
      <c r="I62" s="8"/>
      <c r="J62" s="5"/>
      <c r="K62" s="5">
        <v>250</v>
      </c>
      <c r="L62" s="43">
        <v>1702</v>
      </c>
      <c r="M62" s="57">
        <f t="shared" si="5"/>
        <v>1.0000000000000018</v>
      </c>
      <c r="N62" s="58">
        <f>L62-$L$59</f>
        <v>1403</v>
      </c>
      <c r="O62" s="59">
        <f>N62*(1/$N$1)*(1/108)*(1/10^6)*(1/$L$1)*(1000)*(1/M62)</f>
        <v>3.9011233455677827E-9</v>
      </c>
      <c r="P62" s="59">
        <f>O62*(10^12)/1000</f>
        <v>3.901123345567783</v>
      </c>
      <c r="Q62" s="57"/>
      <c r="R62" s="57"/>
      <c r="S62" s="57"/>
      <c r="T62" s="58"/>
      <c r="U62" s="58"/>
      <c r="V62" s="107">
        <v>250</v>
      </c>
      <c r="W62" s="95">
        <v>27</v>
      </c>
      <c r="X62" s="96">
        <v>0.66666666666666663</v>
      </c>
    </row>
    <row r="63" spans="1:25" ht="19" thickTop="1" thickBot="1">
      <c r="A63" s="3">
        <v>381</v>
      </c>
      <c r="B63" s="4">
        <v>28</v>
      </c>
      <c r="C63" s="5" t="s">
        <v>107</v>
      </c>
      <c r="D63" s="5" t="s">
        <v>97</v>
      </c>
      <c r="E63" s="5" t="s">
        <v>114</v>
      </c>
      <c r="F63" s="28">
        <v>0.82777777777777783</v>
      </c>
      <c r="G63" s="28">
        <v>0.86944444444444446</v>
      </c>
      <c r="H63" s="44">
        <f t="shared" si="4"/>
        <v>0.99999999999999911</v>
      </c>
      <c r="I63" s="8"/>
      <c r="J63" s="5"/>
      <c r="K63" s="5" t="s">
        <v>107</v>
      </c>
      <c r="L63" s="42">
        <v>251</v>
      </c>
      <c r="M63" s="52">
        <f t="shared" si="5"/>
        <v>0.99999999999999911</v>
      </c>
      <c r="N63" s="53"/>
      <c r="O63" s="54"/>
      <c r="P63" s="54"/>
      <c r="Q63" s="52"/>
      <c r="R63" s="52"/>
      <c r="S63" s="52"/>
      <c r="T63" s="53"/>
      <c r="U63" s="53"/>
      <c r="V63" s="107" t="s">
        <v>107</v>
      </c>
      <c r="W63" s="95">
        <v>28</v>
      </c>
      <c r="X63" s="96">
        <v>0.79166666666666663</v>
      </c>
      <c r="Y63" s="20" t="s">
        <v>34</v>
      </c>
    </row>
    <row r="64" spans="1:25" ht="19" thickTop="1" thickBot="1">
      <c r="A64" s="3">
        <f t="shared" ref="A64:A70" si="8">A63+1</f>
        <v>382</v>
      </c>
      <c r="B64" s="4">
        <v>28</v>
      </c>
      <c r="C64" s="5">
        <v>25</v>
      </c>
      <c r="D64" s="5" t="s">
        <v>97</v>
      </c>
      <c r="E64" s="5" t="s">
        <v>114</v>
      </c>
      <c r="F64" s="28">
        <v>0.82777777777777783</v>
      </c>
      <c r="G64" s="28">
        <v>0.86944444444444446</v>
      </c>
      <c r="H64" s="44">
        <f t="shared" si="4"/>
        <v>0.99999999999999911</v>
      </c>
      <c r="I64" s="8"/>
      <c r="J64" s="5"/>
      <c r="K64" s="5">
        <v>25</v>
      </c>
      <c r="L64" s="42">
        <v>1556</v>
      </c>
      <c r="M64" s="52">
        <f t="shared" si="5"/>
        <v>0.99999999999999911</v>
      </c>
      <c r="N64" s="53">
        <f>L64-$L$63</f>
        <v>1305</v>
      </c>
      <c r="O64" s="55">
        <f>N64*(1/$N$1)*(1/108)*(1/10^6)*(1/$L$1)*(1000)*(1/M64)</f>
        <v>3.6286286286286309E-9</v>
      </c>
      <c r="P64" s="55">
        <f>O64*(10^12)/1000</f>
        <v>3.6286286286286309</v>
      </c>
      <c r="Q64" s="52">
        <f>AVERAGE(P64:P66)</f>
        <v>3.7018499981462973</v>
      </c>
      <c r="R64" s="52">
        <f>STDEV(P64:P66)</f>
        <v>0.6246815832042858</v>
      </c>
      <c r="S64" s="52">
        <f>(R64/Q64)*100</f>
        <v>16.87484861669423</v>
      </c>
      <c r="T64" s="56">
        <f>(Q64/10^12)*(1.5)</f>
        <v>5.5527749972194457E-12</v>
      </c>
      <c r="U64" s="56">
        <f>T64*(10^12)</f>
        <v>5.552774997219446</v>
      </c>
      <c r="V64" s="107">
        <v>25</v>
      </c>
      <c r="W64" s="95">
        <v>28</v>
      </c>
      <c r="X64" s="96">
        <v>0.79166666666666663</v>
      </c>
    </row>
    <row r="65" spans="1:103" ht="19" thickTop="1" thickBot="1">
      <c r="A65" s="3">
        <f t="shared" si="8"/>
        <v>383</v>
      </c>
      <c r="B65" s="4">
        <v>28</v>
      </c>
      <c r="C65" s="5">
        <v>25</v>
      </c>
      <c r="D65" s="5" t="s">
        <v>97</v>
      </c>
      <c r="E65" s="5" t="s">
        <v>114</v>
      </c>
      <c r="F65" s="28">
        <v>0.82777777777777783</v>
      </c>
      <c r="G65" s="28">
        <v>0.86944444444444446</v>
      </c>
      <c r="H65" s="44">
        <f t="shared" si="4"/>
        <v>0.99999999999999911</v>
      </c>
      <c r="I65" s="8"/>
      <c r="J65" s="5"/>
      <c r="K65" s="5">
        <v>25</v>
      </c>
      <c r="L65" s="42">
        <v>1819</v>
      </c>
      <c r="M65" s="52">
        <f t="shared" si="5"/>
        <v>0.99999999999999911</v>
      </c>
      <c r="N65" s="53">
        <f>L65-$L$63</f>
        <v>1568</v>
      </c>
      <c r="O65" s="55">
        <f>N65*(1/$N$1)*(1/108)*(1/10^6)*(1/$L$1)*(1000)*(1/M65)</f>
        <v>4.3599154710265856E-9</v>
      </c>
      <c r="P65" s="55">
        <f>O65*(10^12)/1000</f>
        <v>4.3599154710265857</v>
      </c>
      <c r="Q65" s="52"/>
      <c r="R65" s="52"/>
      <c r="S65" s="52"/>
      <c r="T65" s="53"/>
      <c r="U65" s="53"/>
      <c r="V65" s="107">
        <v>25</v>
      </c>
      <c r="W65" s="95">
        <v>28</v>
      </c>
      <c r="X65" s="96">
        <v>0.79166666666666663</v>
      </c>
    </row>
    <row r="66" spans="1:103" ht="19" thickTop="1" thickBot="1">
      <c r="A66" s="3">
        <f t="shared" si="8"/>
        <v>384</v>
      </c>
      <c r="B66" s="4">
        <v>28</v>
      </c>
      <c r="C66" s="5">
        <v>25</v>
      </c>
      <c r="D66" s="5" t="s">
        <v>97</v>
      </c>
      <c r="E66" s="5" t="s">
        <v>114</v>
      </c>
      <c r="F66" s="28">
        <v>0.82777777777777783</v>
      </c>
      <c r="G66" s="28">
        <v>0.86944444444444446</v>
      </c>
      <c r="H66" s="44">
        <f t="shared" si="4"/>
        <v>0.99999999999999911</v>
      </c>
      <c r="I66" s="8"/>
      <c r="J66" s="5"/>
      <c r="K66" s="5">
        <v>25</v>
      </c>
      <c r="L66" s="43">
        <v>1372</v>
      </c>
      <c r="M66" s="57">
        <f t="shared" si="5"/>
        <v>0.99999999999999911</v>
      </c>
      <c r="N66" s="58">
        <f>L66-$L$63</f>
        <v>1121</v>
      </c>
      <c r="O66" s="59">
        <f>N66*(1/$N$1)*(1/108)*(1/10^6)*(1/$L$1)*(1000)*(1/M66)</f>
        <v>3.1170058947836747E-9</v>
      </c>
      <c r="P66" s="59">
        <f>O66*(10^12)/1000</f>
        <v>3.1170058947836745</v>
      </c>
      <c r="Q66" s="57"/>
      <c r="R66" s="57"/>
      <c r="S66" s="57"/>
      <c r="T66" s="58"/>
      <c r="U66" s="58"/>
      <c r="V66" s="107">
        <v>25</v>
      </c>
      <c r="W66" s="95">
        <v>28</v>
      </c>
      <c r="X66" s="96">
        <v>0.79166666666666663</v>
      </c>
    </row>
    <row r="67" spans="1:103" ht="19" thickTop="1" thickBot="1">
      <c r="A67" s="3">
        <f t="shared" si="8"/>
        <v>385</v>
      </c>
      <c r="B67" s="4">
        <v>28</v>
      </c>
      <c r="C67" s="5" t="s">
        <v>17</v>
      </c>
      <c r="D67" s="5" t="s">
        <v>97</v>
      </c>
      <c r="E67" s="5" t="s">
        <v>114</v>
      </c>
      <c r="F67" s="28">
        <v>0.82777777777777783</v>
      </c>
      <c r="G67" s="28">
        <v>0.86944444444444446</v>
      </c>
      <c r="H67" s="44">
        <f t="shared" ref="H67:H98" si="9">(G67-F67)*24</f>
        <v>0.99999999999999911</v>
      </c>
      <c r="I67" s="8"/>
      <c r="J67" s="5"/>
      <c r="K67" s="5" t="s">
        <v>17</v>
      </c>
      <c r="L67" s="42">
        <v>193</v>
      </c>
      <c r="M67" s="52">
        <f t="shared" ref="M67:M98" si="10">H67</f>
        <v>0.99999999999999911</v>
      </c>
      <c r="N67" s="53"/>
      <c r="O67" s="54"/>
      <c r="P67" s="54"/>
      <c r="Q67" s="52"/>
      <c r="R67" s="52"/>
      <c r="S67" s="52"/>
      <c r="T67" s="53"/>
      <c r="U67" s="53"/>
      <c r="V67" s="107" t="s">
        <v>17</v>
      </c>
      <c r="W67" s="95">
        <v>28</v>
      </c>
      <c r="X67" s="96">
        <v>0.79166666666666663</v>
      </c>
      <c r="Y67" s="20" t="s">
        <v>35</v>
      </c>
    </row>
    <row r="68" spans="1:103" ht="19" thickTop="1" thickBot="1">
      <c r="A68" s="3">
        <f t="shared" si="8"/>
        <v>386</v>
      </c>
      <c r="B68" s="4">
        <v>28</v>
      </c>
      <c r="C68" s="5" t="s">
        <v>18</v>
      </c>
      <c r="D68" s="5" t="s">
        <v>97</v>
      </c>
      <c r="E68" s="5" t="s">
        <v>114</v>
      </c>
      <c r="F68" s="28">
        <v>0.82777777777777783</v>
      </c>
      <c r="G68" s="28">
        <v>0.86944444444444446</v>
      </c>
      <c r="H68" s="44">
        <f t="shared" si="9"/>
        <v>0.99999999999999911</v>
      </c>
      <c r="I68" s="8"/>
      <c r="J68" s="5"/>
      <c r="K68" s="5" t="s">
        <v>18</v>
      </c>
      <c r="L68" s="42">
        <v>329</v>
      </c>
      <c r="M68" s="52">
        <f t="shared" si="10"/>
        <v>0.99999999999999911</v>
      </c>
      <c r="N68" s="53">
        <f>L68-$L$67</f>
        <v>136</v>
      </c>
      <c r="O68" s="55">
        <f>N68*(1/$N$1)*(1/108)*(1/10^6)*(1/$L$1)*(1000)*(1/M68)</f>
        <v>3.7815593371148954E-10</v>
      </c>
      <c r="P68" s="55">
        <f>O68*(10^12)/1000</f>
        <v>0.37815593371148953</v>
      </c>
      <c r="Q68" s="52">
        <f>AVERAGE(P68:P70)</f>
        <v>0.48937826715604532</v>
      </c>
      <c r="R68" s="52">
        <f>STDEV(P68:P70)</f>
        <v>9.6961382349920841E-2</v>
      </c>
      <c r="S68" s="52">
        <f>(R68/Q68)*100</f>
        <v>19.813177016094034</v>
      </c>
      <c r="T68" s="56">
        <f>(Q68/10^12)*(1.5)</f>
        <v>7.340674007340681E-13</v>
      </c>
      <c r="U68" s="56">
        <f>T68*(10^12)</f>
        <v>0.73406740073406807</v>
      </c>
      <c r="V68" s="107" t="s">
        <v>18</v>
      </c>
      <c r="W68" s="95">
        <v>28</v>
      </c>
      <c r="X68" s="96">
        <v>0.79166666666666663</v>
      </c>
    </row>
    <row r="69" spans="1:103" ht="19" thickTop="1" thickBot="1">
      <c r="A69" s="3">
        <f t="shared" si="8"/>
        <v>387</v>
      </c>
      <c r="B69" s="4">
        <v>28</v>
      </c>
      <c r="C69" s="5" t="s">
        <v>18</v>
      </c>
      <c r="D69" s="5" t="s">
        <v>97</v>
      </c>
      <c r="E69" s="5" t="s">
        <v>114</v>
      </c>
      <c r="F69" s="28">
        <v>0.82777777777777783</v>
      </c>
      <c r="G69" s="28">
        <v>0.86944444444444446</v>
      </c>
      <c r="H69" s="44">
        <f t="shared" si="9"/>
        <v>0.99999999999999911</v>
      </c>
      <c r="I69" s="8"/>
      <c r="J69" s="5"/>
      <c r="K69" s="5" t="s">
        <v>18</v>
      </c>
      <c r="L69" s="42">
        <v>385</v>
      </c>
      <c r="M69" s="52">
        <f t="shared" si="10"/>
        <v>0.99999999999999911</v>
      </c>
      <c r="N69" s="53">
        <f>L69-$L$67</f>
        <v>192</v>
      </c>
      <c r="O69" s="55">
        <f>N69*(1/$N$1)*(1/108)*(1/10^6)*(1/$L$1)*(1000)*(1/M69)</f>
        <v>5.3386720053386761E-10</v>
      </c>
      <c r="P69" s="55">
        <f>O69*(10^12)/1000</f>
        <v>0.5338672005338676</v>
      </c>
      <c r="Q69" s="52"/>
      <c r="R69" s="52"/>
      <c r="S69" s="52"/>
      <c r="T69" s="53"/>
      <c r="U69" s="53"/>
      <c r="V69" s="107" t="s">
        <v>18</v>
      </c>
      <c r="W69" s="95">
        <v>28</v>
      </c>
      <c r="X69" s="96">
        <v>0.79166666666666663</v>
      </c>
    </row>
    <row r="70" spans="1:103" ht="19" thickTop="1" thickBot="1">
      <c r="A70" s="3">
        <f t="shared" si="8"/>
        <v>388</v>
      </c>
      <c r="B70" s="4">
        <v>28</v>
      </c>
      <c r="C70" s="5" t="s">
        <v>18</v>
      </c>
      <c r="D70" s="5" t="s">
        <v>97</v>
      </c>
      <c r="E70" s="5" t="s">
        <v>114</v>
      </c>
      <c r="F70" s="28">
        <v>0.82777777777777783</v>
      </c>
      <c r="G70" s="28">
        <v>0.86944444444444446</v>
      </c>
      <c r="H70" s="44">
        <f t="shared" si="9"/>
        <v>0.99999999999999911</v>
      </c>
      <c r="I70" s="8"/>
      <c r="J70" s="5"/>
      <c r="K70" s="5" t="s">
        <v>18</v>
      </c>
      <c r="L70" s="43">
        <v>393</v>
      </c>
      <c r="M70" s="57">
        <f t="shared" si="10"/>
        <v>0.99999999999999911</v>
      </c>
      <c r="N70" s="58">
        <f>L70-$L$67</f>
        <v>200</v>
      </c>
      <c r="O70" s="59">
        <f>N70*(1/$N$1)*(1/108)*(1/10^6)*(1/$L$1)*(1000)*(1/M70)</f>
        <v>5.5611166722277878E-10</v>
      </c>
      <c r="P70" s="59">
        <f>O70*(10^12)/1000</f>
        <v>0.55611166722277883</v>
      </c>
      <c r="Q70" s="57"/>
      <c r="R70" s="57"/>
      <c r="S70" s="57"/>
      <c r="T70" s="58"/>
      <c r="U70" s="58"/>
      <c r="V70" s="107" t="s">
        <v>18</v>
      </c>
      <c r="W70" s="95">
        <v>28</v>
      </c>
      <c r="X70" s="96">
        <v>0.79166666666666663</v>
      </c>
    </row>
    <row r="71" spans="1:103" ht="19" thickTop="1" thickBot="1">
      <c r="A71" s="3">
        <v>389</v>
      </c>
      <c r="B71" s="4">
        <v>28</v>
      </c>
      <c r="C71" s="5" t="s">
        <v>19</v>
      </c>
      <c r="D71" s="5" t="s">
        <v>97</v>
      </c>
      <c r="E71" s="5" t="s">
        <v>114</v>
      </c>
      <c r="F71" s="28">
        <v>0.82777777777777783</v>
      </c>
      <c r="G71" s="28">
        <v>0.86944444444444446</v>
      </c>
      <c r="H71" s="44">
        <f t="shared" si="9"/>
        <v>0.99999999999999911</v>
      </c>
      <c r="I71" s="8"/>
      <c r="J71" s="5"/>
      <c r="K71" s="5" t="s">
        <v>19</v>
      </c>
      <c r="L71" s="42">
        <v>392</v>
      </c>
      <c r="M71" s="52">
        <f t="shared" si="10"/>
        <v>0.99999999999999911</v>
      </c>
      <c r="N71" s="53"/>
      <c r="O71" s="54"/>
      <c r="P71" s="54"/>
      <c r="Q71" s="52"/>
      <c r="R71" s="52"/>
      <c r="S71" s="52"/>
      <c r="T71" s="53"/>
      <c r="U71" s="53"/>
      <c r="V71" s="107" t="s">
        <v>19</v>
      </c>
      <c r="W71" s="95">
        <v>28</v>
      </c>
      <c r="X71" s="96">
        <v>0.79166666666666663</v>
      </c>
    </row>
    <row r="72" spans="1:103" ht="19" thickTop="1" thickBot="1">
      <c r="A72" s="3">
        <v>390</v>
      </c>
      <c r="B72" s="4">
        <v>28</v>
      </c>
      <c r="C72" s="5">
        <v>250</v>
      </c>
      <c r="D72" s="5" t="s">
        <v>97</v>
      </c>
      <c r="E72" s="5" t="s">
        <v>114</v>
      </c>
      <c r="F72" s="28">
        <v>0.82777777777777783</v>
      </c>
      <c r="G72" s="28">
        <v>0.86944444444444446</v>
      </c>
      <c r="H72" s="44">
        <f t="shared" si="9"/>
        <v>0.99999999999999911</v>
      </c>
      <c r="I72" s="8"/>
      <c r="J72" s="5"/>
      <c r="K72" s="5">
        <v>250</v>
      </c>
      <c r="L72" s="42">
        <v>205</v>
      </c>
      <c r="M72" s="52">
        <f t="shared" si="10"/>
        <v>0.99999999999999911</v>
      </c>
      <c r="N72" s="53">
        <f>L72-$L$71</f>
        <v>-187</v>
      </c>
      <c r="O72" s="55">
        <f>N72*(1/$N$1)*(1/108)*(1/10^6)*(1/$L$1)*(1000)*(1/M72)</f>
        <v>-5.1996440885329795E-10</v>
      </c>
      <c r="P72" s="55">
        <f>O72*(10^12)/1000</f>
        <v>-0.51996440885329798</v>
      </c>
      <c r="Q72" s="52">
        <f>AVERAGE(P72:P74)</f>
        <v>-0.77670262855448102</v>
      </c>
      <c r="R72" s="52">
        <f>STDEV(P72:P74)</f>
        <v>0.22238093663123615</v>
      </c>
      <c r="S72" s="52">
        <f>(R72/Q72)*100</f>
        <v>-28.631412905748583</v>
      </c>
      <c r="T72" s="56">
        <f>(Q72/10^12)*(1.5)</f>
        <v>-1.1650539428317215E-12</v>
      </c>
      <c r="U72" s="56">
        <f>T72*(10^12)</f>
        <v>-1.1650539428317215</v>
      </c>
      <c r="V72" s="107">
        <v>250</v>
      </c>
      <c r="W72" s="95">
        <v>28</v>
      </c>
      <c r="X72" s="96">
        <v>0.79166666666666663</v>
      </c>
    </row>
    <row r="73" spans="1:103" ht="19" thickTop="1" thickBot="1">
      <c r="A73" s="3">
        <v>391</v>
      </c>
      <c r="B73" s="4">
        <v>28</v>
      </c>
      <c r="C73" s="5">
        <v>250</v>
      </c>
      <c r="D73" s="5" t="s">
        <v>97</v>
      </c>
      <c r="E73" s="5" t="s">
        <v>114</v>
      </c>
      <c r="F73" s="28">
        <v>0.82777777777777783</v>
      </c>
      <c r="G73" s="28">
        <v>0.86944444444444446</v>
      </c>
      <c r="H73" s="44">
        <f t="shared" si="9"/>
        <v>0.99999999999999911</v>
      </c>
      <c r="I73" s="8"/>
      <c r="J73" s="5"/>
      <c r="K73" s="5">
        <v>250</v>
      </c>
      <c r="L73" s="42">
        <v>65</v>
      </c>
      <c r="M73" s="52">
        <f t="shared" si="10"/>
        <v>0.99999999999999911</v>
      </c>
      <c r="N73" s="53">
        <f>L73-$L$71</f>
        <v>-327</v>
      </c>
      <c r="O73" s="55">
        <f>N73*(1/$N$1)*(1/108)*(1/10^6)*(1/$L$1)*(1000)*(1/M73)</f>
        <v>-9.0924257590924329E-10</v>
      </c>
      <c r="P73" s="55">
        <f>O73*(10^12)/1000</f>
        <v>-0.90924257590924329</v>
      </c>
      <c r="Q73" s="52"/>
      <c r="R73" s="52"/>
      <c r="S73" s="52"/>
      <c r="T73" s="53"/>
      <c r="U73" s="53"/>
      <c r="V73" s="107">
        <v>250</v>
      </c>
      <c r="W73" s="95">
        <v>28</v>
      </c>
      <c r="X73" s="96">
        <v>0.79166666666666663</v>
      </c>
    </row>
    <row r="74" spans="1:103" s="18" customFormat="1" ht="19" thickTop="1" thickBot="1">
      <c r="A74" s="15">
        <v>392</v>
      </c>
      <c r="B74" s="4">
        <v>28</v>
      </c>
      <c r="C74" s="16">
        <v>250</v>
      </c>
      <c r="D74" s="16" t="s">
        <v>97</v>
      </c>
      <c r="E74" s="16" t="s">
        <v>114</v>
      </c>
      <c r="F74" s="28">
        <v>0.82777777777777783</v>
      </c>
      <c r="G74" s="28">
        <v>0.86944444444444446</v>
      </c>
      <c r="H74" s="44">
        <f t="shared" si="9"/>
        <v>0.99999999999999911</v>
      </c>
      <c r="I74" s="17"/>
      <c r="J74" s="16"/>
      <c r="K74" s="16">
        <v>250</v>
      </c>
      <c r="L74" s="43">
        <v>68</v>
      </c>
      <c r="M74" s="57">
        <f t="shared" si="10"/>
        <v>0.99999999999999911</v>
      </c>
      <c r="N74" s="58">
        <f>L74-$L$71</f>
        <v>-324</v>
      </c>
      <c r="O74" s="59">
        <f>N74*(1/$N$1)*(1/108)*(1/10^6)*(1/$L$1)*(1000)*(1/M74)</f>
        <v>-9.0090090090090168E-10</v>
      </c>
      <c r="P74" s="59">
        <f>O74*(10^12)/1000</f>
        <v>-0.90090090090090169</v>
      </c>
      <c r="Q74" s="57"/>
      <c r="R74" s="57"/>
      <c r="S74" s="57"/>
      <c r="T74" s="58"/>
      <c r="U74" s="58"/>
      <c r="V74" s="108">
        <v>250</v>
      </c>
      <c r="W74" s="95">
        <v>28</v>
      </c>
      <c r="X74" s="96">
        <v>0.79166666666666663</v>
      </c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20"/>
      <c r="AV74" s="20"/>
      <c r="AW74" s="20"/>
      <c r="AX74" s="20"/>
      <c r="AY74" s="20"/>
      <c r="AZ74" s="20"/>
      <c r="BA74" s="20"/>
      <c r="BB74" s="20"/>
      <c r="BC74" s="20"/>
      <c r="BD74" s="20"/>
      <c r="BE74" s="20"/>
      <c r="BF74" s="20"/>
      <c r="BG74" s="20"/>
      <c r="BH74" s="20"/>
      <c r="BI74" s="20"/>
      <c r="BJ74" s="20"/>
      <c r="BK74" s="20"/>
      <c r="BL74" s="20"/>
      <c r="BM74" s="20"/>
      <c r="BN74" s="20"/>
      <c r="BO74" s="20"/>
      <c r="BP74" s="20"/>
      <c r="BQ74" s="20"/>
      <c r="BR74" s="20"/>
      <c r="BS74" s="20"/>
      <c r="BT74" s="20"/>
      <c r="BU74" s="20"/>
      <c r="BV74" s="20"/>
      <c r="BW74" s="20"/>
      <c r="BX74" s="20"/>
      <c r="BY74" s="20"/>
      <c r="BZ74" s="20"/>
      <c r="CA74" s="20"/>
      <c r="CB74" s="20"/>
      <c r="CC74" s="20"/>
      <c r="CD74" s="20"/>
      <c r="CE74" s="20"/>
      <c r="CF74" s="20"/>
      <c r="CG74" s="20"/>
      <c r="CH74" s="20"/>
      <c r="CI74" s="20"/>
      <c r="CJ74" s="20"/>
      <c r="CK74" s="20"/>
      <c r="CL74" s="20"/>
      <c r="CM74" s="20"/>
      <c r="CN74" s="20"/>
      <c r="CO74" s="20"/>
      <c r="CP74" s="20"/>
      <c r="CQ74" s="20"/>
      <c r="CR74" s="20"/>
      <c r="CS74" s="20"/>
      <c r="CT74" s="20"/>
      <c r="CU74" s="20"/>
      <c r="CV74" s="20"/>
      <c r="CW74" s="20"/>
      <c r="CX74" s="20"/>
      <c r="CY74" s="20"/>
    </row>
    <row r="75" spans="1:103" ht="19" thickTop="1" thickBot="1">
      <c r="A75" s="12">
        <v>393</v>
      </c>
      <c r="B75" s="51">
        <v>29</v>
      </c>
      <c r="C75" s="13" t="s">
        <v>107</v>
      </c>
      <c r="D75" s="13" t="s">
        <v>97</v>
      </c>
      <c r="E75" s="13" t="s">
        <v>115</v>
      </c>
      <c r="F75" s="28">
        <v>0.91875000000000007</v>
      </c>
      <c r="G75" s="28">
        <v>0.9604166666666667</v>
      </c>
      <c r="H75" s="44">
        <f t="shared" si="9"/>
        <v>0.99999999999999911</v>
      </c>
      <c r="I75" s="14"/>
      <c r="J75" s="13"/>
      <c r="K75" s="13" t="s">
        <v>107</v>
      </c>
      <c r="L75" s="37">
        <v>320</v>
      </c>
      <c r="M75" s="29">
        <f t="shared" si="10"/>
        <v>0.99999999999999911</v>
      </c>
      <c r="T75" s="25"/>
      <c r="U75" s="25"/>
      <c r="V75" s="105" t="s">
        <v>107</v>
      </c>
      <c r="W75" s="92">
        <v>29</v>
      </c>
      <c r="X75" s="89">
        <v>0.91666666666666663</v>
      </c>
    </row>
    <row r="76" spans="1:103" ht="19" thickTop="1" thickBot="1">
      <c r="A76" s="3">
        <f t="shared" ref="A76:A82" si="11">A75+1</f>
        <v>394</v>
      </c>
      <c r="B76" s="51">
        <v>29</v>
      </c>
      <c r="C76" s="5">
        <v>25</v>
      </c>
      <c r="D76" s="5" t="s">
        <v>97</v>
      </c>
      <c r="E76" s="5" t="s">
        <v>115</v>
      </c>
      <c r="F76" s="28">
        <v>0.91875000000000007</v>
      </c>
      <c r="G76" s="28">
        <v>0.9604166666666667</v>
      </c>
      <c r="H76" s="44">
        <f t="shared" si="9"/>
        <v>0.99999999999999911</v>
      </c>
      <c r="I76" s="8"/>
      <c r="J76" s="5"/>
      <c r="K76" s="5">
        <v>25</v>
      </c>
      <c r="L76" s="37">
        <v>6314</v>
      </c>
      <c r="M76" s="29">
        <f t="shared" si="10"/>
        <v>0.99999999999999911</v>
      </c>
      <c r="N76" s="25">
        <f>L76-$L$75</f>
        <v>5994</v>
      </c>
      <c r="O76" s="11">
        <f>N76*(1/$N$1)*(1/108)*(1/10^6)*(1/$L$1)*(1000)*(1/M76)</f>
        <v>1.6666666666666674E-8</v>
      </c>
      <c r="P76" s="11">
        <f>O76*(10^12)/1000</f>
        <v>16.666666666666675</v>
      </c>
      <c r="Q76" s="29">
        <f>AVERAGE(P76:P78)</f>
        <v>17.735327920513118</v>
      </c>
      <c r="R76" s="29">
        <f>STDEV(P76:P78)</f>
        <v>0.94115362194850261</v>
      </c>
      <c r="S76" s="22">
        <f>(R76/Q76)*100</f>
        <v>5.3066603908684495</v>
      </c>
      <c r="T76" s="84">
        <f>(Q76/10^12)*(1.5)</f>
        <v>2.6602991880769678E-11</v>
      </c>
      <c r="U76" s="84">
        <f>T76*(10^12)</f>
        <v>26.602991880769679</v>
      </c>
      <c r="V76" s="103">
        <v>25</v>
      </c>
      <c r="W76" s="92">
        <v>29</v>
      </c>
      <c r="X76" s="89">
        <v>0.91666666666666663</v>
      </c>
    </row>
    <row r="77" spans="1:103" ht="19" thickTop="1" thickBot="1">
      <c r="A77" s="3">
        <f t="shared" si="11"/>
        <v>395</v>
      </c>
      <c r="B77" s="51">
        <v>29</v>
      </c>
      <c r="C77" s="5">
        <v>25</v>
      </c>
      <c r="D77" s="5" t="s">
        <v>97</v>
      </c>
      <c r="E77" s="5" t="s">
        <v>115</v>
      </c>
      <c r="F77" s="28">
        <v>0.91875000000000007</v>
      </c>
      <c r="G77" s="28">
        <v>0.9604166666666667</v>
      </c>
      <c r="H77" s="44">
        <f t="shared" si="9"/>
        <v>0.99999999999999911</v>
      </c>
      <c r="I77" s="8"/>
      <c r="J77" s="5"/>
      <c r="K77" s="5">
        <v>25</v>
      </c>
      <c r="L77" s="37">
        <v>6952</v>
      </c>
      <c r="M77" s="29">
        <f t="shared" si="10"/>
        <v>0.99999999999999911</v>
      </c>
      <c r="N77" s="25">
        <f>L77-$L$75</f>
        <v>6632</v>
      </c>
      <c r="O77" s="11">
        <f>N77*(1/$N$1)*(1/108)*(1/10^6)*(1/$L$1)*(1000)*(1/M77)</f>
        <v>1.8440662885107341E-8</v>
      </c>
      <c r="P77" s="11">
        <f>O77*(10^12)/1000</f>
        <v>18.44066288510734</v>
      </c>
      <c r="T77" s="25"/>
      <c r="U77" s="25"/>
      <c r="V77" s="103">
        <v>25</v>
      </c>
      <c r="W77" s="92">
        <v>29</v>
      </c>
      <c r="X77" s="89">
        <v>0.91666666666666663</v>
      </c>
    </row>
    <row r="78" spans="1:103" s="18" customFormat="1" ht="19" thickTop="1" thickBot="1">
      <c r="A78" s="15">
        <f t="shared" si="11"/>
        <v>396</v>
      </c>
      <c r="B78" s="51">
        <v>29</v>
      </c>
      <c r="C78" s="16">
        <v>25</v>
      </c>
      <c r="D78" s="16" t="s">
        <v>97</v>
      </c>
      <c r="E78" s="16" t="s">
        <v>115</v>
      </c>
      <c r="F78" s="28">
        <v>0.91875000000000007</v>
      </c>
      <c r="G78" s="28">
        <v>0.9604166666666667</v>
      </c>
      <c r="H78" s="44">
        <f t="shared" si="9"/>
        <v>0.99999999999999911</v>
      </c>
      <c r="I78" s="17"/>
      <c r="J78" s="16"/>
      <c r="K78" s="16">
        <v>25</v>
      </c>
      <c r="L78" s="40">
        <v>6829</v>
      </c>
      <c r="M78" s="31">
        <f t="shared" si="10"/>
        <v>0.99999999999999911</v>
      </c>
      <c r="N78" s="26">
        <f>L78-$L$75</f>
        <v>6509</v>
      </c>
      <c r="O78" s="19">
        <f>N78*(1/$N$1)*(1/108)*(1/10^6)*(1/$L$1)*(1000)*(1/M78)</f>
        <v>1.8098654209765335E-8</v>
      </c>
      <c r="P78" s="19">
        <f>O78*(10^12)/1000</f>
        <v>18.098654209765336</v>
      </c>
      <c r="Q78" s="31"/>
      <c r="R78" s="31"/>
      <c r="S78" s="23"/>
      <c r="T78" s="26"/>
      <c r="U78" s="26"/>
      <c r="V78" s="104">
        <v>25</v>
      </c>
      <c r="W78" s="92">
        <v>29</v>
      </c>
      <c r="X78" s="89">
        <v>0.91666666666666663</v>
      </c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0"/>
      <c r="BA78" s="20"/>
      <c r="BB78" s="20"/>
      <c r="BC78" s="20"/>
      <c r="BD78" s="20"/>
      <c r="BE78" s="20"/>
      <c r="BF78" s="20"/>
      <c r="BG78" s="20"/>
      <c r="BH78" s="20"/>
      <c r="BI78" s="20"/>
      <c r="BJ78" s="20"/>
      <c r="BK78" s="20"/>
      <c r="BL78" s="20"/>
      <c r="BM78" s="20"/>
      <c r="BN78" s="20"/>
      <c r="BO78" s="20"/>
      <c r="BP78" s="20"/>
      <c r="BQ78" s="20"/>
      <c r="BR78" s="20"/>
      <c r="BS78" s="20"/>
      <c r="BT78" s="20"/>
      <c r="BU78" s="20"/>
      <c r="BV78" s="20"/>
      <c r="BW78" s="20"/>
      <c r="BX78" s="20"/>
      <c r="BY78" s="20"/>
      <c r="BZ78" s="20"/>
      <c r="CA78" s="20"/>
      <c r="CB78" s="20"/>
      <c r="CC78" s="20"/>
      <c r="CD78" s="20"/>
      <c r="CE78" s="20"/>
      <c r="CF78" s="20"/>
      <c r="CG78" s="20"/>
      <c r="CH78" s="20"/>
      <c r="CI78" s="20"/>
      <c r="CJ78" s="20"/>
      <c r="CK78" s="20"/>
      <c r="CL78" s="20"/>
      <c r="CM78" s="20"/>
      <c r="CN78" s="20"/>
      <c r="CO78" s="20"/>
      <c r="CP78" s="20"/>
      <c r="CQ78" s="20"/>
      <c r="CR78" s="20"/>
      <c r="CS78" s="20"/>
      <c r="CT78" s="20"/>
      <c r="CU78" s="20"/>
      <c r="CV78" s="20"/>
      <c r="CW78" s="20"/>
      <c r="CX78" s="20"/>
      <c r="CY78" s="20"/>
    </row>
    <row r="79" spans="1:103" ht="19" thickTop="1" thickBot="1">
      <c r="A79" s="12">
        <f t="shared" si="11"/>
        <v>397</v>
      </c>
      <c r="B79" s="51">
        <v>29</v>
      </c>
      <c r="C79" s="13" t="s">
        <v>17</v>
      </c>
      <c r="D79" s="13" t="s">
        <v>97</v>
      </c>
      <c r="E79" s="13" t="s">
        <v>115</v>
      </c>
      <c r="F79" s="28">
        <v>0.91875000000000007</v>
      </c>
      <c r="G79" s="28">
        <v>0.9604166666666667</v>
      </c>
      <c r="H79" s="44">
        <f t="shared" si="9"/>
        <v>0.99999999999999911</v>
      </c>
      <c r="I79" s="14"/>
      <c r="J79" s="13"/>
      <c r="K79" s="13" t="s">
        <v>17</v>
      </c>
      <c r="L79" s="37">
        <v>207</v>
      </c>
      <c r="M79" s="29">
        <f t="shared" si="10"/>
        <v>0.99999999999999911</v>
      </c>
      <c r="T79" s="25"/>
      <c r="U79" s="25"/>
      <c r="V79" s="105" t="s">
        <v>17</v>
      </c>
      <c r="W79" s="92">
        <v>29</v>
      </c>
      <c r="X79" s="89">
        <v>0.91666666666666663</v>
      </c>
    </row>
    <row r="80" spans="1:103" ht="19" thickTop="1" thickBot="1">
      <c r="A80" s="3">
        <f t="shared" si="11"/>
        <v>398</v>
      </c>
      <c r="B80" s="51">
        <v>29</v>
      </c>
      <c r="C80" s="5" t="s">
        <v>18</v>
      </c>
      <c r="D80" s="5" t="s">
        <v>97</v>
      </c>
      <c r="E80" s="5" t="s">
        <v>115</v>
      </c>
      <c r="F80" s="28">
        <v>0.91875000000000007</v>
      </c>
      <c r="G80" s="28">
        <v>0.9604166666666667</v>
      </c>
      <c r="H80" s="44">
        <f t="shared" si="9"/>
        <v>0.99999999999999911</v>
      </c>
      <c r="I80" s="8"/>
      <c r="J80" s="5"/>
      <c r="K80" s="5" t="s">
        <v>18</v>
      </c>
      <c r="L80" s="37">
        <v>2375</v>
      </c>
      <c r="M80" s="29">
        <f t="shared" si="10"/>
        <v>0.99999999999999911</v>
      </c>
      <c r="N80" s="25">
        <f>L80-$L$79</f>
        <v>2168</v>
      </c>
      <c r="O80" s="11">
        <f>N80*(1/$N$1)*(1/108)*(1/10^6)*(1/$L$1)*(1000)*(1/M80)</f>
        <v>6.0282504726949209E-9</v>
      </c>
      <c r="P80" s="11">
        <f>O80*(10^12)/1000</f>
        <v>6.0282504726949213</v>
      </c>
      <c r="Q80" s="29">
        <f>AVERAGE(P80:P82)</f>
        <v>6.5815815815815855</v>
      </c>
      <c r="R80" s="29">
        <f>STDEV(P80:P82)</f>
        <v>0.61826638427249569</v>
      </c>
      <c r="S80" s="22">
        <f>(R80/Q80)*100</f>
        <v>9.3938877245357091</v>
      </c>
      <c r="T80" s="84">
        <f>(Q80/10^12)*(1.5)</f>
        <v>9.8723723723723776E-12</v>
      </c>
      <c r="U80" s="84">
        <f>T80*(10^12)</f>
        <v>9.8723723723723769</v>
      </c>
      <c r="V80" s="103" t="s">
        <v>18</v>
      </c>
      <c r="W80" s="92">
        <v>29</v>
      </c>
      <c r="X80" s="89">
        <v>0.91666666666666663</v>
      </c>
    </row>
    <row r="81" spans="1:103" ht="19" thickTop="1" thickBot="1">
      <c r="A81" s="3">
        <f t="shared" si="11"/>
        <v>399</v>
      </c>
      <c r="B81" s="51">
        <v>29</v>
      </c>
      <c r="C81" s="5" t="s">
        <v>18</v>
      </c>
      <c r="D81" s="5" t="s">
        <v>97</v>
      </c>
      <c r="E81" s="5" t="s">
        <v>115</v>
      </c>
      <c r="F81" s="28">
        <v>0.91875000000000007</v>
      </c>
      <c r="G81" s="28">
        <v>0.9604166666666667</v>
      </c>
      <c r="H81" s="44">
        <f t="shared" si="9"/>
        <v>0.99999999999999911</v>
      </c>
      <c r="I81" s="8"/>
      <c r="J81" s="5"/>
      <c r="K81" s="5" t="s">
        <v>18</v>
      </c>
      <c r="L81" s="37">
        <v>2533</v>
      </c>
      <c r="M81" s="29">
        <f t="shared" si="10"/>
        <v>0.99999999999999911</v>
      </c>
      <c r="N81" s="25">
        <f>L81-$L$79</f>
        <v>2326</v>
      </c>
      <c r="O81" s="11">
        <f>N81*(1/$N$1)*(1/108)*(1/10^6)*(1/$L$1)*(1000)*(1/M81)</f>
        <v>6.4675786898009169E-9</v>
      </c>
      <c r="P81" s="11">
        <f>O81*(10^12)/1000</f>
        <v>6.4675786898009173</v>
      </c>
      <c r="T81" s="25"/>
      <c r="U81" s="25"/>
      <c r="V81" s="103" t="s">
        <v>18</v>
      </c>
      <c r="W81" s="92">
        <v>29</v>
      </c>
      <c r="X81" s="89">
        <v>0.91666666666666663</v>
      </c>
    </row>
    <row r="82" spans="1:103" s="18" customFormat="1" ht="19" thickTop="1" thickBot="1">
      <c r="A82" s="15">
        <f t="shared" si="11"/>
        <v>400</v>
      </c>
      <c r="B82" s="51">
        <v>29</v>
      </c>
      <c r="C82" s="16" t="s">
        <v>18</v>
      </c>
      <c r="D82" s="16" t="s">
        <v>97</v>
      </c>
      <c r="E82" s="16" t="s">
        <v>115</v>
      </c>
      <c r="F82" s="28">
        <v>0.91875000000000007</v>
      </c>
      <c r="G82" s="28">
        <v>0.9604166666666667</v>
      </c>
      <c r="H82" s="44">
        <f t="shared" si="9"/>
        <v>0.99999999999999911</v>
      </c>
      <c r="I82" s="17"/>
      <c r="J82" s="16"/>
      <c r="K82" s="16" t="s">
        <v>18</v>
      </c>
      <c r="L82" s="40">
        <v>2814</v>
      </c>
      <c r="M82" s="31">
        <f t="shared" si="10"/>
        <v>0.99999999999999911</v>
      </c>
      <c r="N82" s="26">
        <f>L82-$L$79</f>
        <v>2607</v>
      </c>
      <c r="O82" s="19">
        <f>N82*(1/$N$1)*(1/108)*(1/10^6)*(1/$L$1)*(1000)*(1/M82)</f>
        <v>7.2489155822489204E-9</v>
      </c>
      <c r="P82" s="19">
        <f>O82*(10^12)/1000</f>
        <v>7.2489155822489204</v>
      </c>
      <c r="Q82" s="31"/>
      <c r="R82" s="31"/>
      <c r="S82" s="23"/>
      <c r="T82" s="26"/>
      <c r="U82" s="26"/>
      <c r="V82" s="104" t="s">
        <v>18</v>
      </c>
      <c r="W82" s="92">
        <v>29</v>
      </c>
      <c r="X82" s="89">
        <v>0.91666666666666663</v>
      </c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  <c r="AQ82" s="20"/>
      <c r="AR82" s="20"/>
      <c r="AS82" s="20"/>
      <c r="AT82" s="20"/>
      <c r="AU82" s="20"/>
      <c r="AV82" s="20"/>
      <c r="AW82" s="20"/>
      <c r="AX82" s="20"/>
      <c r="AY82" s="20"/>
      <c r="AZ82" s="20"/>
      <c r="BA82" s="20"/>
      <c r="BB82" s="20"/>
      <c r="BC82" s="20"/>
      <c r="BD82" s="20"/>
      <c r="BE82" s="20"/>
      <c r="BF82" s="20"/>
      <c r="BG82" s="20"/>
      <c r="BH82" s="20"/>
      <c r="BI82" s="20"/>
      <c r="BJ82" s="20"/>
      <c r="BK82" s="20"/>
      <c r="BL82" s="20"/>
      <c r="BM82" s="20"/>
      <c r="BN82" s="20"/>
      <c r="BO82" s="20"/>
      <c r="BP82" s="20"/>
      <c r="BQ82" s="20"/>
      <c r="BR82" s="20"/>
      <c r="BS82" s="20"/>
      <c r="BT82" s="20"/>
      <c r="BU82" s="20"/>
      <c r="BV82" s="20"/>
      <c r="BW82" s="20"/>
      <c r="BX82" s="20"/>
      <c r="BY82" s="20"/>
      <c r="BZ82" s="20"/>
      <c r="CA82" s="20"/>
      <c r="CB82" s="20"/>
      <c r="CC82" s="20"/>
      <c r="CD82" s="20"/>
      <c r="CE82" s="20"/>
      <c r="CF82" s="20"/>
      <c r="CG82" s="20"/>
      <c r="CH82" s="20"/>
      <c r="CI82" s="20"/>
      <c r="CJ82" s="20"/>
      <c r="CK82" s="20"/>
      <c r="CL82" s="20"/>
      <c r="CM82" s="20"/>
      <c r="CN82" s="20"/>
      <c r="CO82" s="20"/>
      <c r="CP82" s="20"/>
      <c r="CQ82" s="20"/>
      <c r="CR82" s="20"/>
      <c r="CS82" s="20"/>
      <c r="CT82" s="20"/>
      <c r="CU82" s="20"/>
      <c r="CV82" s="20"/>
      <c r="CW82" s="20"/>
      <c r="CX82" s="20"/>
      <c r="CY82" s="20"/>
    </row>
    <row r="83" spans="1:103" ht="19" thickTop="1" thickBot="1">
      <c r="A83" s="12">
        <v>401</v>
      </c>
      <c r="B83" s="51">
        <v>29</v>
      </c>
      <c r="C83" s="13" t="s">
        <v>19</v>
      </c>
      <c r="D83" s="13" t="s">
        <v>97</v>
      </c>
      <c r="E83" s="13" t="s">
        <v>115</v>
      </c>
      <c r="F83" s="28">
        <v>0.91875000000000007</v>
      </c>
      <c r="G83" s="28">
        <v>0.9604166666666667</v>
      </c>
      <c r="H83" s="44">
        <f t="shared" si="9"/>
        <v>0.99999999999999911</v>
      </c>
      <c r="I83" s="14"/>
      <c r="J83" s="13"/>
      <c r="K83" s="13" t="s">
        <v>19</v>
      </c>
      <c r="L83" s="37">
        <v>56</v>
      </c>
      <c r="M83" s="29">
        <f t="shared" si="10"/>
        <v>0.99999999999999911</v>
      </c>
      <c r="T83" s="25"/>
      <c r="U83" s="25"/>
      <c r="V83" s="105" t="s">
        <v>19</v>
      </c>
      <c r="W83" s="92">
        <v>29</v>
      </c>
      <c r="X83" s="89">
        <v>0.91666666666666663</v>
      </c>
    </row>
    <row r="84" spans="1:103" ht="19" thickTop="1" thickBot="1">
      <c r="A84" s="3">
        <v>402</v>
      </c>
      <c r="B84" s="51">
        <v>29</v>
      </c>
      <c r="C84" s="5">
        <v>250</v>
      </c>
      <c r="D84" s="5" t="s">
        <v>97</v>
      </c>
      <c r="E84" s="5" t="s">
        <v>115</v>
      </c>
      <c r="F84" s="28">
        <v>0.91875000000000007</v>
      </c>
      <c r="G84" s="28">
        <v>0.9604166666666667</v>
      </c>
      <c r="H84" s="44">
        <f t="shared" si="9"/>
        <v>0.99999999999999911</v>
      </c>
      <c r="I84" s="8"/>
      <c r="J84" s="5"/>
      <c r="K84" s="5">
        <v>250</v>
      </c>
      <c r="L84" s="37">
        <v>214</v>
      </c>
      <c r="M84" s="29">
        <f t="shared" si="10"/>
        <v>0.99999999999999911</v>
      </c>
      <c r="N84" s="25">
        <f>L84-$L$83</f>
        <v>158</v>
      </c>
      <c r="O84" s="11">
        <f>N84*(1/$N$1)*(1/108)*(1/10^6)*(1/$L$1)*(1000)*(1/M84)</f>
        <v>4.393282171059952E-10</v>
      </c>
      <c r="P84" s="11">
        <f>O84*(10^12)/1000</f>
        <v>0.43932821710599518</v>
      </c>
      <c r="Q84" s="29">
        <f>AVERAGE(P84:P86)</f>
        <v>0.45323100878656469</v>
      </c>
      <c r="R84" s="29">
        <f>STDEV(P84:P86)</f>
        <v>3.1581071881883471E-2</v>
      </c>
      <c r="S84" s="22">
        <f>(R84/Q84)*100</f>
        <v>6.9679857003684438</v>
      </c>
      <c r="T84" s="84">
        <f>(Q84/10^12)*(1.5)</f>
        <v>6.7984651317984703E-13</v>
      </c>
      <c r="U84" s="84">
        <f>T84*(10^12)</f>
        <v>0.67984651317984701</v>
      </c>
      <c r="V84" s="103">
        <v>250</v>
      </c>
      <c r="W84" s="92">
        <v>29</v>
      </c>
      <c r="X84" s="89">
        <v>0.91666666666666663</v>
      </c>
    </row>
    <row r="85" spans="1:103" ht="19" thickTop="1" thickBot="1">
      <c r="A85" s="3">
        <v>403</v>
      </c>
      <c r="B85" s="51">
        <v>29</v>
      </c>
      <c r="C85" s="5">
        <v>250</v>
      </c>
      <c r="D85" s="5" t="s">
        <v>97</v>
      </c>
      <c r="E85" s="5" t="s">
        <v>115</v>
      </c>
      <c r="F85" s="28">
        <v>0.91875000000000007</v>
      </c>
      <c r="G85" s="28">
        <v>0.9604166666666667</v>
      </c>
      <c r="H85" s="44">
        <f t="shared" si="9"/>
        <v>0.99999999999999911</v>
      </c>
      <c r="I85" s="8"/>
      <c r="J85" s="5"/>
      <c r="K85" s="5">
        <v>250</v>
      </c>
      <c r="L85" s="37">
        <v>211</v>
      </c>
      <c r="M85" s="29">
        <f t="shared" si="10"/>
        <v>0.99999999999999911</v>
      </c>
      <c r="N85" s="25">
        <f>L85-$L$83</f>
        <v>155</v>
      </c>
      <c r="O85" s="11">
        <f>N85*(1/$N$1)*(1/108)*(1/10^6)*(1/$L$1)*(1000)*(1/M85)</f>
        <v>4.3098654209765344E-10</v>
      </c>
      <c r="P85" s="11">
        <f>O85*(10^12)/1000</f>
        <v>0.43098654209765347</v>
      </c>
      <c r="T85" s="25"/>
      <c r="U85" s="25"/>
      <c r="V85" s="103">
        <v>250</v>
      </c>
      <c r="W85" s="92">
        <v>29</v>
      </c>
      <c r="X85" s="89">
        <v>0.91666666666666663</v>
      </c>
    </row>
    <row r="86" spans="1:103" s="18" customFormat="1" ht="19" thickTop="1" thickBot="1">
      <c r="A86" s="15">
        <v>404</v>
      </c>
      <c r="B86" s="51">
        <v>29</v>
      </c>
      <c r="C86" s="16">
        <v>250</v>
      </c>
      <c r="D86" s="16" t="s">
        <v>97</v>
      </c>
      <c r="E86" s="16" t="s">
        <v>115</v>
      </c>
      <c r="F86" s="28">
        <v>0.91875000000000007</v>
      </c>
      <c r="G86" s="28">
        <v>0.9604166666666667</v>
      </c>
      <c r="H86" s="44">
        <f t="shared" si="9"/>
        <v>0.99999999999999911</v>
      </c>
      <c r="I86" s="17"/>
      <c r="J86" s="16"/>
      <c r="K86" s="16">
        <v>250</v>
      </c>
      <c r="L86" s="40">
        <v>232</v>
      </c>
      <c r="M86" s="31">
        <f t="shared" si="10"/>
        <v>0.99999999999999911</v>
      </c>
      <c r="N86" s="26">
        <f>L86-$L$83</f>
        <v>176</v>
      </c>
      <c r="O86" s="19">
        <f>N86*(1/$N$1)*(1/108)*(1/10^6)*(1/$L$1)*(1000)*(1/M86)</f>
        <v>4.8937826715604528E-10</v>
      </c>
      <c r="P86" s="19">
        <f>O86*(10^12)/1000</f>
        <v>0.48937826715604532</v>
      </c>
      <c r="Q86" s="31"/>
      <c r="R86" s="31"/>
      <c r="S86" s="23"/>
      <c r="T86" s="26"/>
      <c r="U86" s="26"/>
      <c r="V86" s="104">
        <v>250</v>
      </c>
      <c r="W86" s="92">
        <v>29</v>
      </c>
      <c r="X86" s="89">
        <v>0.91666666666666663</v>
      </c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  <c r="AP86" s="20"/>
      <c r="AQ86" s="20"/>
      <c r="AR86" s="20"/>
      <c r="AS86" s="20"/>
      <c r="AT86" s="20"/>
      <c r="AU86" s="20"/>
      <c r="AV86" s="20"/>
      <c r="AW86" s="20"/>
      <c r="AX86" s="20"/>
      <c r="AY86" s="20"/>
      <c r="AZ86" s="20"/>
      <c r="BA86" s="20"/>
      <c r="BB86" s="20"/>
      <c r="BC86" s="20"/>
      <c r="BD86" s="20"/>
      <c r="BE86" s="20"/>
      <c r="BF86" s="20"/>
      <c r="BG86" s="20"/>
      <c r="BH86" s="20"/>
      <c r="BI86" s="20"/>
      <c r="BJ86" s="20"/>
      <c r="BK86" s="20"/>
      <c r="BL86" s="20"/>
      <c r="BM86" s="20"/>
      <c r="BN86" s="20"/>
      <c r="BO86" s="20"/>
      <c r="BP86" s="20"/>
      <c r="BQ86" s="20"/>
      <c r="BR86" s="20"/>
      <c r="BS86" s="20"/>
      <c r="BT86" s="20"/>
      <c r="BU86" s="20"/>
      <c r="BV86" s="20"/>
      <c r="BW86" s="20"/>
      <c r="BX86" s="20"/>
      <c r="BY86" s="20"/>
      <c r="BZ86" s="20"/>
      <c r="CA86" s="20"/>
      <c r="CB86" s="20"/>
      <c r="CC86" s="20"/>
      <c r="CD86" s="20"/>
      <c r="CE86" s="20"/>
      <c r="CF86" s="20"/>
      <c r="CG86" s="20"/>
      <c r="CH86" s="20"/>
      <c r="CI86" s="20"/>
      <c r="CJ86" s="20"/>
      <c r="CK86" s="20"/>
      <c r="CL86" s="20"/>
      <c r="CM86" s="20"/>
      <c r="CN86" s="20"/>
      <c r="CO86" s="20"/>
      <c r="CP86" s="20"/>
      <c r="CQ86" s="20"/>
      <c r="CR86" s="20"/>
      <c r="CS86" s="20"/>
      <c r="CT86" s="20"/>
      <c r="CU86" s="20"/>
      <c r="CV86" s="20"/>
      <c r="CW86" s="20"/>
      <c r="CX86" s="20"/>
      <c r="CY86" s="20"/>
    </row>
    <row r="87" spans="1:103" ht="19" thickTop="1" thickBot="1">
      <c r="A87" s="12">
        <v>405</v>
      </c>
      <c r="B87" s="51">
        <v>30</v>
      </c>
      <c r="C87" s="13" t="s">
        <v>107</v>
      </c>
      <c r="D87" s="13" t="s">
        <v>97</v>
      </c>
      <c r="E87" s="13" t="s">
        <v>116</v>
      </c>
      <c r="F87" s="28">
        <v>8.5416666666666655E-2</v>
      </c>
      <c r="G87" s="28">
        <v>0.12708333333333333</v>
      </c>
      <c r="H87" s="44">
        <f t="shared" si="9"/>
        <v>1</v>
      </c>
      <c r="I87" s="14"/>
      <c r="J87" s="13"/>
      <c r="K87" s="13" t="s">
        <v>107</v>
      </c>
      <c r="L87" s="37">
        <v>78</v>
      </c>
      <c r="M87" s="29">
        <f t="shared" si="10"/>
        <v>1</v>
      </c>
      <c r="T87" s="25"/>
      <c r="U87" s="25"/>
      <c r="V87" s="105" t="s">
        <v>107</v>
      </c>
      <c r="W87" s="92">
        <v>30</v>
      </c>
      <c r="X87" s="89">
        <v>4.1666666666666664E-2</v>
      </c>
    </row>
    <row r="88" spans="1:103" ht="19" thickTop="1" thickBot="1">
      <c r="A88" s="3">
        <f t="shared" ref="A88:A94" si="12">A87+1</f>
        <v>406</v>
      </c>
      <c r="B88" s="51">
        <v>30</v>
      </c>
      <c r="C88" s="5">
        <v>25</v>
      </c>
      <c r="D88" s="5" t="s">
        <v>97</v>
      </c>
      <c r="E88" s="5" t="s">
        <v>116</v>
      </c>
      <c r="F88" s="28">
        <v>8.5416666666666655E-2</v>
      </c>
      <c r="G88" s="28">
        <v>0.12708333333333333</v>
      </c>
      <c r="H88" s="44">
        <f t="shared" si="9"/>
        <v>1</v>
      </c>
      <c r="I88" s="8"/>
      <c r="J88" s="5"/>
      <c r="K88" s="5">
        <v>25</v>
      </c>
      <c r="L88" s="37">
        <v>7546</v>
      </c>
      <c r="M88" s="29">
        <f t="shared" si="10"/>
        <v>1</v>
      </c>
      <c r="N88" s="25">
        <f>L88-$L$87</f>
        <v>7468</v>
      </c>
      <c r="O88" s="11">
        <f>N88*(1/$N$1)*(1/108)*(1/10^6)*(1/$L$1)*(1000)*(1/M88)</f>
        <v>2.0765209654098543E-8</v>
      </c>
      <c r="P88" s="11">
        <f>O88*(10^12)/1000</f>
        <v>20.765209654098545</v>
      </c>
      <c r="Q88" s="29">
        <f>AVERAGE(P88:P90)</f>
        <v>21.307418529640746</v>
      </c>
      <c r="R88" s="29">
        <f>STDEV(P88:P90)</f>
        <v>0.56115635371866046</v>
      </c>
      <c r="S88" s="22">
        <f>(R88/Q88)*100</f>
        <v>2.6336196143987878</v>
      </c>
      <c r="T88" s="84">
        <f>(Q88/10^12)*(1.5)</f>
        <v>3.1961127794461118E-11</v>
      </c>
      <c r="U88" s="84">
        <f>T88*(10^12)</f>
        <v>31.961127794461117</v>
      </c>
      <c r="V88" s="103">
        <v>25</v>
      </c>
      <c r="W88" s="92">
        <v>30</v>
      </c>
      <c r="X88" s="89">
        <v>4.1666666666666664E-2</v>
      </c>
    </row>
    <row r="89" spans="1:103" ht="19" thickTop="1" thickBot="1">
      <c r="A89" s="3">
        <f t="shared" si="12"/>
        <v>407</v>
      </c>
      <c r="B89" s="51">
        <v>30</v>
      </c>
      <c r="C89" s="5">
        <v>25</v>
      </c>
      <c r="D89" s="5" t="s">
        <v>97</v>
      </c>
      <c r="E89" s="5" t="s">
        <v>116</v>
      </c>
      <c r="F89" s="28">
        <v>8.5416666666666655E-2</v>
      </c>
      <c r="G89" s="28">
        <v>0.12708333333333333</v>
      </c>
      <c r="H89" s="44">
        <f t="shared" si="9"/>
        <v>1</v>
      </c>
      <c r="I89" s="8"/>
      <c r="J89" s="5"/>
      <c r="K89" s="5">
        <v>25</v>
      </c>
      <c r="L89" s="37">
        <v>7949</v>
      </c>
      <c r="M89" s="29">
        <f t="shared" si="10"/>
        <v>1</v>
      </c>
      <c r="N89" s="25">
        <f>L89-$L$87</f>
        <v>7871</v>
      </c>
      <c r="O89" s="11">
        <f>N89*(1/$N$1)*(1/108)*(1/10^6)*(1/$L$1)*(1000)*(1/M89)</f>
        <v>2.1885774663552435E-8</v>
      </c>
      <c r="P89" s="11">
        <f>O89*(10^12)/1000</f>
        <v>21.885774663552436</v>
      </c>
      <c r="T89" s="25"/>
      <c r="U89" s="25"/>
      <c r="V89" s="103">
        <v>25</v>
      </c>
      <c r="W89" s="92">
        <v>30</v>
      </c>
      <c r="X89" s="89">
        <v>4.1666666666666664E-2</v>
      </c>
    </row>
    <row r="90" spans="1:103" s="18" customFormat="1" ht="19" thickTop="1" thickBot="1">
      <c r="A90" s="15">
        <f t="shared" si="12"/>
        <v>408</v>
      </c>
      <c r="B90" s="51">
        <v>30</v>
      </c>
      <c r="C90" s="16">
        <v>25</v>
      </c>
      <c r="D90" s="16" t="s">
        <v>97</v>
      </c>
      <c r="E90" s="16" t="s">
        <v>116</v>
      </c>
      <c r="F90" s="28">
        <v>8.5416666666666655E-2</v>
      </c>
      <c r="G90" s="28">
        <v>0.12708333333333333</v>
      </c>
      <c r="H90" s="44">
        <f t="shared" si="9"/>
        <v>1</v>
      </c>
      <c r="I90" s="17"/>
      <c r="J90" s="16"/>
      <c r="K90" s="16">
        <v>25</v>
      </c>
      <c r="L90" s="40">
        <v>7728</v>
      </c>
      <c r="M90" s="31">
        <f t="shared" si="10"/>
        <v>1</v>
      </c>
      <c r="N90" s="26">
        <f>L90-$L$87</f>
        <v>7650</v>
      </c>
      <c r="O90" s="19">
        <f>N90*(1/$N$1)*(1/108)*(1/10^6)*(1/$L$1)*(1000)*(1/M90)</f>
        <v>2.1271271271271264E-8</v>
      </c>
      <c r="P90" s="19">
        <f>O90*(10^12)/1000</f>
        <v>21.271271271271264</v>
      </c>
      <c r="Q90" s="31"/>
      <c r="R90" s="31"/>
      <c r="S90" s="23"/>
      <c r="T90" s="26"/>
      <c r="U90" s="26"/>
      <c r="V90" s="104">
        <v>25</v>
      </c>
      <c r="W90" s="92">
        <v>30</v>
      </c>
      <c r="X90" s="89">
        <v>4.1666666666666664E-2</v>
      </c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20"/>
      <c r="AL90" s="20"/>
      <c r="AM90" s="20"/>
      <c r="AN90" s="20"/>
      <c r="AO90" s="20"/>
      <c r="AP90" s="20"/>
      <c r="AQ90" s="20"/>
      <c r="AR90" s="20"/>
      <c r="AS90" s="20"/>
      <c r="AT90" s="20"/>
      <c r="AU90" s="20"/>
      <c r="AV90" s="20"/>
      <c r="AW90" s="20"/>
      <c r="AX90" s="20"/>
      <c r="AY90" s="20"/>
      <c r="AZ90" s="20"/>
      <c r="BA90" s="20"/>
      <c r="BB90" s="20"/>
      <c r="BC90" s="20"/>
      <c r="BD90" s="20"/>
      <c r="BE90" s="20"/>
      <c r="BF90" s="20"/>
      <c r="BG90" s="20"/>
      <c r="BH90" s="20"/>
      <c r="BI90" s="20"/>
      <c r="BJ90" s="20"/>
      <c r="BK90" s="20"/>
      <c r="BL90" s="20"/>
      <c r="BM90" s="20"/>
      <c r="BN90" s="20"/>
      <c r="BO90" s="20"/>
      <c r="BP90" s="20"/>
      <c r="BQ90" s="20"/>
      <c r="BR90" s="20"/>
      <c r="BS90" s="20"/>
      <c r="BT90" s="20"/>
      <c r="BU90" s="20"/>
      <c r="BV90" s="20"/>
      <c r="BW90" s="20"/>
      <c r="BX90" s="20"/>
      <c r="BY90" s="20"/>
      <c r="BZ90" s="20"/>
      <c r="CA90" s="20"/>
      <c r="CB90" s="20"/>
      <c r="CC90" s="20"/>
      <c r="CD90" s="20"/>
      <c r="CE90" s="20"/>
      <c r="CF90" s="20"/>
      <c r="CG90" s="20"/>
      <c r="CH90" s="20"/>
      <c r="CI90" s="20"/>
      <c r="CJ90" s="20"/>
      <c r="CK90" s="20"/>
      <c r="CL90" s="20"/>
      <c r="CM90" s="20"/>
      <c r="CN90" s="20"/>
      <c r="CO90" s="20"/>
      <c r="CP90" s="20"/>
      <c r="CQ90" s="20"/>
      <c r="CR90" s="20"/>
      <c r="CS90" s="20"/>
      <c r="CT90" s="20"/>
      <c r="CU90" s="20"/>
      <c r="CV90" s="20"/>
      <c r="CW90" s="20"/>
      <c r="CX90" s="20"/>
      <c r="CY90" s="20"/>
    </row>
    <row r="91" spans="1:103" ht="19" thickTop="1" thickBot="1">
      <c r="A91" s="12">
        <f t="shared" si="12"/>
        <v>409</v>
      </c>
      <c r="B91" s="51">
        <v>30</v>
      </c>
      <c r="C91" s="13" t="s">
        <v>17</v>
      </c>
      <c r="D91" s="13" t="s">
        <v>97</v>
      </c>
      <c r="E91" s="13" t="s">
        <v>116</v>
      </c>
      <c r="F91" s="28">
        <v>8.5416666666666655E-2</v>
      </c>
      <c r="G91" s="28">
        <v>0.12708333333333333</v>
      </c>
      <c r="H91" s="44">
        <f t="shared" si="9"/>
        <v>1</v>
      </c>
      <c r="I91" s="14"/>
      <c r="J91" s="13"/>
      <c r="K91" s="13" t="s">
        <v>17</v>
      </c>
      <c r="L91" s="37">
        <v>290</v>
      </c>
      <c r="M91" s="29">
        <f t="shared" si="10"/>
        <v>1</v>
      </c>
      <c r="T91" s="25"/>
      <c r="U91" s="25"/>
      <c r="V91" s="105" t="s">
        <v>17</v>
      </c>
      <c r="W91" s="92">
        <v>30</v>
      </c>
      <c r="X91" s="89">
        <v>4.1666666666666664E-2</v>
      </c>
    </row>
    <row r="92" spans="1:103" ht="19" thickTop="1" thickBot="1">
      <c r="A92" s="3">
        <f t="shared" si="12"/>
        <v>410</v>
      </c>
      <c r="B92" s="51">
        <v>30</v>
      </c>
      <c r="C92" s="5" t="s">
        <v>18</v>
      </c>
      <c r="D92" s="5" t="s">
        <v>97</v>
      </c>
      <c r="E92" s="5" t="s">
        <v>116</v>
      </c>
      <c r="F92" s="28">
        <v>8.5416666666666655E-2</v>
      </c>
      <c r="G92" s="28">
        <v>0.12708333333333333</v>
      </c>
      <c r="H92" s="44">
        <f t="shared" si="9"/>
        <v>1</v>
      </c>
      <c r="I92" s="8"/>
      <c r="J92" s="5"/>
      <c r="K92" s="5" t="s">
        <v>18</v>
      </c>
      <c r="L92" s="37">
        <v>771</v>
      </c>
      <c r="M92" s="29">
        <f t="shared" si="10"/>
        <v>1</v>
      </c>
      <c r="N92" s="25">
        <f>L92-$L$91</f>
        <v>481</v>
      </c>
      <c r="O92" s="11">
        <f>N92*(1/$N$1)*(1/108)*(1/10^6)*(1/$L$1)*(1000)*(1/M92)</f>
        <v>1.3374485596707815E-9</v>
      </c>
      <c r="P92" s="11">
        <f>O92*(10^12)/1000</f>
        <v>1.3374485596707815</v>
      </c>
      <c r="Q92" s="29">
        <f>AVERAGE(P92:P93)</f>
        <v>1.2832276721165607</v>
      </c>
      <c r="R92" s="29">
        <f>STDEV(P92:P93)</f>
        <v>7.6679914543085662E-2</v>
      </c>
      <c r="S92" s="22">
        <f>(R92/Q92)*100</f>
        <v>5.9755502635482838</v>
      </c>
      <c r="T92" s="84">
        <f>(Q92/10^12)*(1.5)</f>
        <v>1.9248415081748412E-12</v>
      </c>
      <c r="U92" s="84">
        <f>T92*(10^12)</f>
        <v>1.9248415081748411</v>
      </c>
      <c r="V92" s="103" t="s">
        <v>18</v>
      </c>
      <c r="W92" s="92">
        <v>30</v>
      </c>
      <c r="X92" s="89">
        <v>4.1666666666666664E-2</v>
      </c>
    </row>
    <row r="93" spans="1:103" ht="19" thickTop="1" thickBot="1">
      <c r="A93" s="3">
        <f t="shared" si="12"/>
        <v>411</v>
      </c>
      <c r="B93" s="51">
        <v>30</v>
      </c>
      <c r="C93" s="5" t="s">
        <v>18</v>
      </c>
      <c r="D93" s="5" t="s">
        <v>97</v>
      </c>
      <c r="E93" s="5" t="s">
        <v>116</v>
      </c>
      <c r="F93" s="28">
        <v>8.5416666666666655E-2</v>
      </c>
      <c r="G93" s="28">
        <v>0.12708333333333333</v>
      </c>
      <c r="H93" s="44">
        <f t="shared" si="9"/>
        <v>1</v>
      </c>
      <c r="I93" s="8"/>
      <c r="J93" s="5"/>
      <c r="K93" s="5" t="s">
        <v>18</v>
      </c>
      <c r="L93" s="37">
        <v>732</v>
      </c>
      <c r="M93" s="29">
        <f t="shared" si="10"/>
        <v>1</v>
      </c>
      <c r="N93" s="25">
        <f>L93-$L$91</f>
        <v>442</v>
      </c>
      <c r="O93" s="11">
        <f>N93*(1/$N$1)*(1/108)*(1/10^6)*(1/$L$1)*(1000)*(1/M93)</f>
        <v>1.2290067845623399E-9</v>
      </c>
      <c r="P93" s="11">
        <f>O93*(10^12)/1000</f>
        <v>1.2290067845623398</v>
      </c>
      <c r="T93" s="25"/>
      <c r="U93" s="25"/>
      <c r="V93" s="103" t="s">
        <v>18</v>
      </c>
      <c r="W93" s="92">
        <v>30</v>
      </c>
      <c r="X93" s="89">
        <v>4.1666666666666664E-2</v>
      </c>
    </row>
    <row r="94" spans="1:103" s="18" customFormat="1" ht="19" thickTop="1" thickBot="1">
      <c r="A94" s="15">
        <f t="shared" si="12"/>
        <v>412</v>
      </c>
      <c r="B94" s="51">
        <v>30</v>
      </c>
      <c r="C94" s="16" t="s">
        <v>18</v>
      </c>
      <c r="D94" s="16" t="s">
        <v>97</v>
      </c>
      <c r="E94" s="16" t="s">
        <v>116</v>
      </c>
      <c r="F94" s="28">
        <v>8.5416666666666655E-2</v>
      </c>
      <c r="G94" s="28">
        <v>0.12708333333333333</v>
      </c>
      <c r="H94" s="44">
        <f t="shared" si="9"/>
        <v>1</v>
      </c>
      <c r="I94" s="17"/>
      <c r="J94" s="16"/>
      <c r="K94" s="16" t="s">
        <v>18</v>
      </c>
      <c r="L94" s="60">
        <v>354</v>
      </c>
      <c r="M94" s="61">
        <f t="shared" si="10"/>
        <v>1</v>
      </c>
      <c r="N94" s="62">
        <f>L94-$L$91</f>
        <v>64</v>
      </c>
      <c r="O94" s="63">
        <f>N94*(1/$N$1)*(1/108)*(1/10^6)*(1/$L$1)*(1000)*(1/M94)</f>
        <v>1.7795573351128903E-10</v>
      </c>
      <c r="P94" s="63">
        <f>O94*(10^12)/1000</f>
        <v>0.17795573351128902</v>
      </c>
      <c r="Q94" s="61" t="s">
        <v>54</v>
      </c>
      <c r="R94" s="31"/>
      <c r="S94" s="23"/>
      <c r="T94" s="26"/>
      <c r="U94" s="26"/>
      <c r="V94" s="104" t="s">
        <v>18</v>
      </c>
      <c r="W94" s="92">
        <v>30</v>
      </c>
      <c r="X94" s="89">
        <v>4.1666666666666664E-2</v>
      </c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20"/>
      <c r="AN94" s="20"/>
      <c r="AO94" s="20"/>
      <c r="AP94" s="20"/>
      <c r="AQ94" s="20"/>
      <c r="AR94" s="20"/>
      <c r="AS94" s="20"/>
      <c r="AT94" s="20"/>
      <c r="AU94" s="20"/>
      <c r="AV94" s="20"/>
      <c r="AW94" s="20"/>
      <c r="AX94" s="20"/>
      <c r="AY94" s="20"/>
      <c r="AZ94" s="20"/>
      <c r="BA94" s="20"/>
      <c r="BB94" s="20"/>
      <c r="BC94" s="20"/>
      <c r="BD94" s="20"/>
      <c r="BE94" s="20"/>
      <c r="BF94" s="20"/>
      <c r="BG94" s="20"/>
      <c r="BH94" s="20"/>
      <c r="BI94" s="20"/>
      <c r="BJ94" s="20"/>
      <c r="BK94" s="20"/>
      <c r="BL94" s="20"/>
      <c r="BM94" s="20"/>
      <c r="BN94" s="20"/>
      <c r="BO94" s="20"/>
      <c r="BP94" s="20"/>
      <c r="BQ94" s="20"/>
      <c r="BR94" s="20"/>
      <c r="BS94" s="20"/>
      <c r="BT94" s="20"/>
      <c r="BU94" s="20"/>
      <c r="BV94" s="20"/>
      <c r="BW94" s="20"/>
      <c r="BX94" s="20"/>
      <c r="BY94" s="20"/>
      <c r="BZ94" s="20"/>
      <c r="CA94" s="20"/>
      <c r="CB94" s="20"/>
      <c r="CC94" s="20"/>
      <c r="CD94" s="20"/>
      <c r="CE94" s="20"/>
      <c r="CF94" s="20"/>
      <c r="CG94" s="20"/>
      <c r="CH94" s="20"/>
      <c r="CI94" s="20"/>
      <c r="CJ94" s="20"/>
      <c r="CK94" s="20"/>
      <c r="CL94" s="20"/>
      <c r="CM94" s="20"/>
      <c r="CN94" s="20"/>
      <c r="CO94" s="20"/>
      <c r="CP94" s="20"/>
      <c r="CQ94" s="20"/>
      <c r="CR94" s="20"/>
      <c r="CS94" s="20"/>
      <c r="CT94" s="20"/>
      <c r="CU94" s="20"/>
      <c r="CV94" s="20"/>
      <c r="CW94" s="20"/>
      <c r="CX94" s="20"/>
      <c r="CY94" s="20"/>
    </row>
    <row r="95" spans="1:103" ht="19" thickTop="1" thickBot="1">
      <c r="A95" s="12">
        <v>413</v>
      </c>
      <c r="B95" s="51">
        <v>30</v>
      </c>
      <c r="C95" s="13" t="s">
        <v>19</v>
      </c>
      <c r="D95" s="13" t="s">
        <v>97</v>
      </c>
      <c r="E95" s="13" t="s">
        <v>116</v>
      </c>
      <c r="F95" s="28">
        <v>8.5416666666666655E-2</v>
      </c>
      <c r="G95" s="28">
        <v>0.12708333333333333</v>
      </c>
      <c r="H95" s="44">
        <f t="shared" si="9"/>
        <v>1</v>
      </c>
      <c r="I95" s="14"/>
      <c r="J95" s="13"/>
      <c r="K95" s="13" t="s">
        <v>19</v>
      </c>
      <c r="L95" s="37">
        <v>50</v>
      </c>
      <c r="M95" s="29">
        <f t="shared" si="10"/>
        <v>1</v>
      </c>
      <c r="T95" s="25"/>
      <c r="U95" s="25"/>
      <c r="V95" s="105" t="s">
        <v>19</v>
      </c>
      <c r="W95" s="92">
        <v>30</v>
      </c>
      <c r="X95" s="89">
        <v>4.1666666666666664E-2</v>
      </c>
    </row>
    <row r="96" spans="1:103" ht="19" thickTop="1" thickBot="1">
      <c r="A96" s="3">
        <v>414</v>
      </c>
      <c r="B96" s="51">
        <v>30</v>
      </c>
      <c r="C96" s="5">
        <v>250</v>
      </c>
      <c r="D96" s="5" t="s">
        <v>97</v>
      </c>
      <c r="E96" s="5" t="s">
        <v>116</v>
      </c>
      <c r="F96" s="28">
        <v>8.5416666666666655E-2</v>
      </c>
      <c r="G96" s="28">
        <v>0.12708333333333333</v>
      </c>
      <c r="H96" s="44">
        <f t="shared" si="9"/>
        <v>1</v>
      </c>
      <c r="I96" s="8"/>
      <c r="J96" s="5"/>
      <c r="K96" s="5">
        <v>250</v>
      </c>
      <c r="L96" s="37">
        <v>245</v>
      </c>
      <c r="M96" s="29">
        <f t="shared" si="10"/>
        <v>1</v>
      </c>
      <c r="N96" s="25">
        <f>L96-$L$95</f>
        <v>195</v>
      </c>
      <c r="O96" s="11">
        <f>N96*(1/$N$1)*(1/108)*(1/10^6)*(1/$L$1)*(1000)*(1/M96)</f>
        <v>5.4220887554220871E-10</v>
      </c>
      <c r="P96" s="11">
        <f>O96*(10^12)/1000</f>
        <v>0.54220887554220876</v>
      </c>
      <c r="Q96" s="29">
        <f>AVERAGE(P96:P97)</f>
        <v>0.49632966299632963</v>
      </c>
      <c r="R96" s="29">
        <f>STDEV(P96:P97)</f>
        <v>6.4883004613380146E-2</v>
      </c>
      <c r="S96" s="22">
        <f>(R96/Q96)*100</f>
        <v>13.072562341263886</v>
      </c>
      <c r="T96" s="84">
        <f>(Q96/10^12)*(1.5)</f>
        <v>7.4449449449449442E-13</v>
      </c>
      <c r="U96" s="84">
        <f>T96*(10^12)</f>
        <v>0.74449449449449445</v>
      </c>
      <c r="V96" s="103">
        <v>250</v>
      </c>
      <c r="W96" s="92">
        <v>30</v>
      </c>
      <c r="X96" s="89">
        <v>4.1666666666666664E-2</v>
      </c>
    </row>
    <row r="97" spans="1:103" ht="19" thickTop="1" thickBot="1">
      <c r="A97" s="3">
        <v>415</v>
      </c>
      <c r="B97" s="51">
        <v>30</v>
      </c>
      <c r="C97" s="5">
        <v>250</v>
      </c>
      <c r="D97" s="5" t="s">
        <v>97</v>
      </c>
      <c r="E97" s="5" t="s">
        <v>116</v>
      </c>
      <c r="F97" s="28">
        <v>8.5416666666666655E-2</v>
      </c>
      <c r="G97" s="28">
        <v>0.12708333333333333</v>
      </c>
      <c r="H97" s="44">
        <f t="shared" si="9"/>
        <v>1</v>
      </c>
      <c r="I97" s="8"/>
      <c r="J97" s="5"/>
      <c r="K97" s="5">
        <v>250</v>
      </c>
      <c r="L97" s="37">
        <v>212</v>
      </c>
      <c r="M97" s="29">
        <f t="shared" si="10"/>
        <v>1</v>
      </c>
      <c r="N97" s="25">
        <f>L97-$L$95</f>
        <v>162</v>
      </c>
      <c r="O97" s="11">
        <f>N97*(1/$N$1)*(1/108)*(1/10^6)*(1/$L$1)*(1000)*(1/M97)</f>
        <v>4.5045045045045042E-10</v>
      </c>
      <c r="P97" s="11">
        <f>O97*(10^12)/1000</f>
        <v>0.45045045045045046</v>
      </c>
      <c r="T97" s="25"/>
      <c r="U97" s="25"/>
      <c r="V97" s="103">
        <v>250</v>
      </c>
      <c r="W97" s="92">
        <v>30</v>
      </c>
      <c r="X97" s="89">
        <v>4.1666666666666664E-2</v>
      </c>
    </row>
    <row r="98" spans="1:103" s="18" customFormat="1" ht="19" thickTop="1" thickBot="1">
      <c r="A98" s="15">
        <v>416</v>
      </c>
      <c r="B98" s="51">
        <v>30</v>
      </c>
      <c r="C98" s="16">
        <v>250</v>
      </c>
      <c r="D98" s="16" t="s">
        <v>97</v>
      </c>
      <c r="E98" s="16" t="s">
        <v>116</v>
      </c>
      <c r="F98" s="28">
        <v>8.5416666666666655E-2</v>
      </c>
      <c r="G98" s="28">
        <v>0.12708333333333333</v>
      </c>
      <c r="H98" s="44">
        <f t="shared" si="9"/>
        <v>1</v>
      </c>
      <c r="I98" s="17"/>
      <c r="J98" s="16"/>
      <c r="K98" s="16">
        <v>250</v>
      </c>
      <c r="L98" s="60">
        <v>344</v>
      </c>
      <c r="M98" s="61">
        <f t="shared" si="10"/>
        <v>1</v>
      </c>
      <c r="N98" s="62">
        <f>L98-$L$95</f>
        <v>294</v>
      </c>
      <c r="O98" s="63">
        <f>N98*(1/$N$1)*(1/108)*(1/10^6)*(1/$L$1)*(1000)*(1/M98)</f>
        <v>8.1748415081748392E-10</v>
      </c>
      <c r="P98" s="63">
        <f>O98*(10^12)/1000</f>
        <v>0.81748415081748393</v>
      </c>
      <c r="Q98" s="61" t="s">
        <v>53</v>
      </c>
      <c r="R98" s="31"/>
      <c r="S98" s="23"/>
      <c r="T98" s="26"/>
      <c r="U98" s="26"/>
      <c r="V98" s="104">
        <v>250</v>
      </c>
      <c r="W98" s="92">
        <v>30</v>
      </c>
      <c r="X98" s="89">
        <v>4.1666666666666664E-2</v>
      </c>
      <c r="Y98" s="20"/>
      <c r="Z98" s="20"/>
      <c r="AA98" s="20"/>
      <c r="AB98" s="20"/>
      <c r="AC98" s="20"/>
      <c r="AD98" s="20"/>
      <c r="AE98" s="20"/>
      <c r="AF98" s="20"/>
      <c r="AG98" s="20"/>
      <c r="AH98" s="20"/>
      <c r="AI98" s="20"/>
      <c r="AJ98" s="20"/>
      <c r="AK98" s="20"/>
      <c r="AL98" s="20"/>
      <c r="AM98" s="20"/>
      <c r="AN98" s="20"/>
      <c r="AO98" s="20"/>
      <c r="AP98" s="20"/>
      <c r="AQ98" s="20"/>
      <c r="AR98" s="20"/>
      <c r="AS98" s="20"/>
      <c r="AT98" s="20"/>
      <c r="AU98" s="20"/>
      <c r="AV98" s="20"/>
      <c r="AW98" s="20"/>
      <c r="AX98" s="20"/>
      <c r="AY98" s="20"/>
      <c r="AZ98" s="20"/>
      <c r="BA98" s="20"/>
      <c r="BB98" s="20"/>
      <c r="BC98" s="20"/>
      <c r="BD98" s="20"/>
      <c r="BE98" s="20"/>
      <c r="BF98" s="20"/>
      <c r="BG98" s="20"/>
      <c r="BH98" s="20"/>
      <c r="BI98" s="20"/>
      <c r="BJ98" s="20"/>
      <c r="BK98" s="20"/>
      <c r="BL98" s="20"/>
      <c r="BM98" s="20"/>
      <c r="BN98" s="20"/>
      <c r="BO98" s="20"/>
      <c r="BP98" s="20"/>
      <c r="BQ98" s="20"/>
      <c r="BR98" s="20"/>
      <c r="BS98" s="20"/>
      <c r="BT98" s="20"/>
      <c r="BU98" s="20"/>
      <c r="BV98" s="20"/>
      <c r="BW98" s="20"/>
      <c r="BX98" s="20"/>
      <c r="BY98" s="20"/>
      <c r="BZ98" s="20"/>
      <c r="CA98" s="20"/>
      <c r="CB98" s="20"/>
      <c r="CC98" s="20"/>
      <c r="CD98" s="20"/>
      <c r="CE98" s="20"/>
      <c r="CF98" s="20"/>
      <c r="CG98" s="20"/>
      <c r="CH98" s="20"/>
      <c r="CI98" s="20"/>
      <c r="CJ98" s="20"/>
      <c r="CK98" s="20"/>
      <c r="CL98" s="20"/>
      <c r="CM98" s="20"/>
      <c r="CN98" s="20"/>
      <c r="CO98" s="20"/>
      <c r="CP98" s="20"/>
      <c r="CQ98" s="20"/>
      <c r="CR98" s="20"/>
      <c r="CS98" s="20"/>
      <c r="CT98" s="20"/>
      <c r="CU98" s="20"/>
      <c r="CV98" s="20"/>
      <c r="CW98" s="20"/>
      <c r="CX98" s="20"/>
      <c r="CY98" s="20"/>
    </row>
    <row r="99" spans="1:103" ht="19" thickTop="1" thickBot="1">
      <c r="A99" s="12">
        <v>417</v>
      </c>
      <c r="B99" s="51">
        <v>31</v>
      </c>
      <c r="C99" s="13" t="s">
        <v>107</v>
      </c>
      <c r="D99" s="13" t="s">
        <v>97</v>
      </c>
      <c r="E99" s="13" t="s">
        <v>117</v>
      </c>
      <c r="F99" s="28">
        <v>0.21875</v>
      </c>
      <c r="G99" s="28">
        <v>0.26041666666666669</v>
      </c>
      <c r="H99" s="44">
        <f t="shared" ref="H99:H130" si="13">(G99-F99)*24</f>
        <v>1.0000000000000004</v>
      </c>
      <c r="I99" s="14"/>
      <c r="J99" s="13" t="s">
        <v>81</v>
      </c>
      <c r="K99" s="13" t="s">
        <v>107</v>
      </c>
      <c r="L99" s="37">
        <v>325</v>
      </c>
      <c r="M99" s="29">
        <f t="shared" ref="M99:M130" si="14">H99</f>
        <v>1.0000000000000004</v>
      </c>
      <c r="T99" s="25"/>
      <c r="U99" s="25"/>
      <c r="V99" s="105" t="s">
        <v>107</v>
      </c>
      <c r="W99" s="92">
        <v>31</v>
      </c>
      <c r="X99" s="89">
        <v>0.16666666666666666</v>
      </c>
    </row>
    <row r="100" spans="1:103" ht="19" thickTop="1" thickBot="1">
      <c r="A100" s="3">
        <f>A99+1</f>
        <v>418</v>
      </c>
      <c r="B100" s="51">
        <v>31</v>
      </c>
      <c r="C100" s="5">
        <v>25</v>
      </c>
      <c r="D100" s="5" t="s">
        <v>97</v>
      </c>
      <c r="E100" s="5" t="s">
        <v>117</v>
      </c>
      <c r="F100" s="28">
        <v>0.21875</v>
      </c>
      <c r="G100" s="28">
        <v>0.26041666666666669</v>
      </c>
      <c r="H100" s="44">
        <f t="shared" si="13"/>
        <v>1.0000000000000004</v>
      </c>
      <c r="I100" s="8"/>
      <c r="J100" s="13" t="s">
        <v>81</v>
      </c>
      <c r="K100" s="5">
        <v>25</v>
      </c>
      <c r="L100" s="37">
        <v>4031</v>
      </c>
      <c r="M100" s="29">
        <f t="shared" si="14"/>
        <v>1.0000000000000004</v>
      </c>
      <c r="N100" s="25">
        <f>L100-$L$99</f>
        <v>3706</v>
      </c>
      <c r="O100" s="11">
        <f>N100*(1/$N$1)*(1/108)*(1/10^6)*(1/$L$1)*(1000)*(1/M100)</f>
        <v>1.0304749193638074E-8</v>
      </c>
      <c r="P100" s="11">
        <f>O100*(10^12)/1000</f>
        <v>10.304749193638074</v>
      </c>
      <c r="Q100" s="29">
        <f>AVERAGE(P100:P102)</f>
        <v>9.3195046898750533</v>
      </c>
      <c r="R100" s="29">
        <f>STDEV(P100:P102)</f>
        <v>0.91465718740181134</v>
      </c>
      <c r="S100" s="22">
        <f>(R100/Q100)*100</f>
        <v>9.8144399068280759</v>
      </c>
      <c r="T100" s="84">
        <f>(Q100/10^12)*(1.5)</f>
        <v>1.3979257034812582E-11</v>
      </c>
      <c r="U100" s="84">
        <f>T100*(10^12)</f>
        <v>13.979257034812582</v>
      </c>
      <c r="V100" s="103">
        <v>25</v>
      </c>
      <c r="W100" s="92">
        <v>31</v>
      </c>
      <c r="X100" s="89">
        <v>0.16666666666666666</v>
      </c>
    </row>
    <row r="101" spans="1:103" ht="19" thickTop="1" thickBot="1">
      <c r="A101" s="3">
        <f>A100+1</f>
        <v>419</v>
      </c>
      <c r="B101" s="51">
        <v>31</v>
      </c>
      <c r="C101" s="5">
        <v>25</v>
      </c>
      <c r="D101" s="5" t="s">
        <v>97</v>
      </c>
      <c r="E101" s="5" t="s">
        <v>117</v>
      </c>
      <c r="F101" s="28">
        <v>0.21875</v>
      </c>
      <c r="G101" s="28">
        <v>0.26041666666666669</v>
      </c>
      <c r="H101" s="44">
        <f t="shared" si="13"/>
        <v>1.0000000000000004</v>
      </c>
      <c r="I101" s="8"/>
      <c r="J101" s="13" t="s">
        <v>81</v>
      </c>
      <c r="K101" s="5">
        <v>25</v>
      </c>
      <c r="L101" s="37">
        <v>3618</v>
      </c>
      <c r="M101" s="29">
        <f t="shared" si="14"/>
        <v>1.0000000000000004</v>
      </c>
      <c r="N101" s="25">
        <f>L101-$L$99</f>
        <v>3293</v>
      </c>
      <c r="O101" s="11">
        <f>N101*(1/$N$1)*(1/108)*(1/10^6)*(1/$L$1)*(1000)*(1/M101)</f>
        <v>9.1563786008230391E-9</v>
      </c>
      <c r="P101" s="11">
        <f>O101*(10^12)/1000</f>
        <v>9.1563786008230394</v>
      </c>
      <c r="T101" s="25"/>
      <c r="U101" s="25"/>
      <c r="V101" s="103">
        <v>25</v>
      </c>
      <c r="W101" s="92">
        <v>31</v>
      </c>
      <c r="X101" s="89">
        <v>0.16666666666666666</v>
      </c>
    </row>
    <row r="102" spans="1:103" s="18" customFormat="1" ht="19" thickTop="1" thickBot="1">
      <c r="A102" s="15">
        <f>A101+1</f>
        <v>420</v>
      </c>
      <c r="B102" s="51">
        <v>31</v>
      </c>
      <c r="C102" s="16">
        <v>25</v>
      </c>
      <c r="D102" s="16" t="s">
        <v>97</v>
      </c>
      <c r="E102" s="16" t="s">
        <v>117</v>
      </c>
      <c r="F102" s="28">
        <v>0.21875</v>
      </c>
      <c r="G102" s="28">
        <v>0.26041666666666669</v>
      </c>
      <c r="H102" s="44">
        <f t="shared" si="13"/>
        <v>1.0000000000000004</v>
      </c>
      <c r="I102" s="17"/>
      <c r="J102" s="13" t="s">
        <v>81</v>
      </c>
      <c r="K102" s="16">
        <v>25</v>
      </c>
      <c r="L102" s="40">
        <v>3381</v>
      </c>
      <c r="M102" s="31">
        <f t="shared" si="14"/>
        <v>1.0000000000000004</v>
      </c>
      <c r="N102" s="26">
        <f>L102-$L$99</f>
        <v>3056</v>
      </c>
      <c r="O102" s="19">
        <f>N102*(1/$N$1)*(1/108)*(1/10^6)*(1/$L$1)*(1000)*(1/M102)</f>
        <v>8.4973862751640467E-9</v>
      </c>
      <c r="P102" s="19">
        <f>O102*(10^12)/1000</f>
        <v>8.4973862751640468</v>
      </c>
      <c r="Q102" s="31"/>
      <c r="R102" s="31"/>
      <c r="S102" s="23"/>
      <c r="T102" s="26"/>
      <c r="U102" s="26"/>
      <c r="V102" s="104">
        <v>25</v>
      </c>
      <c r="W102" s="92">
        <v>31</v>
      </c>
      <c r="X102" s="89">
        <v>0.16666666666666666</v>
      </c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  <c r="AI102" s="20"/>
      <c r="AJ102" s="20"/>
      <c r="AK102" s="20"/>
      <c r="AL102" s="20"/>
      <c r="AM102" s="20"/>
      <c r="AN102" s="20"/>
      <c r="AO102" s="20"/>
      <c r="AP102" s="20"/>
      <c r="AQ102" s="20"/>
      <c r="AR102" s="20"/>
      <c r="AS102" s="20"/>
      <c r="AT102" s="20"/>
      <c r="AU102" s="20"/>
      <c r="AV102" s="20"/>
      <c r="AW102" s="20"/>
      <c r="AX102" s="20"/>
      <c r="AY102" s="20"/>
      <c r="AZ102" s="20"/>
      <c r="BA102" s="20"/>
      <c r="BB102" s="20"/>
      <c r="BC102" s="20"/>
      <c r="BD102" s="20"/>
      <c r="BE102" s="20"/>
      <c r="BF102" s="20"/>
      <c r="BG102" s="20"/>
      <c r="BH102" s="20"/>
      <c r="BI102" s="20"/>
      <c r="BJ102" s="20"/>
      <c r="BK102" s="20"/>
      <c r="BL102" s="20"/>
      <c r="BM102" s="20"/>
      <c r="BN102" s="20"/>
      <c r="BO102" s="20"/>
      <c r="BP102" s="20"/>
      <c r="BQ102" s="20"/>
      <c r="BR102" s="20"/>
      <c r="BS102" s="20"/>
      <c r="BT102" s="20"/>
      <c r="BU102" s="20"/>
      <c r="BV102" s="20"/>
      <c r="BW102" s="20"/>
      <c r="BX102" s="20"/>
      <c r="BY102" s="20"/>
      <c r="BZ102" s="20"/>
      <c r="CA102" s="20"/>
      <c r="CB102" s="20"/>
      <c r="CC102" s="20"/>
      <c r="CD102" s="20"/>
      <c r="CE102" s="20"/>
      <c r="CF102" s="20"/>
      <c r="CG102" s="20"/>
      <c r="CH102" s="20"/>
      <c r="CI102" s="20"/>
      <c r="CJ102" s="20"/>
      <c r="CK102" s="20"/>
      <c r="CL102" s="20"/>
      <c r="CM102" s="20"/>
      <c r="CN102" s="20"/>
      <c r="CO102" s="20"/>
      <c r="CP102" s="20"/>
      <c r="CQ102" s="20"/>
      <c r="CR102" s="20"/>
      <c r="CS102" s="20"/>
      <c r="CT102" s="20"/>
      <c r="CU102" s="20"/>
      <c r="CV102" s="20"/>
      <c r="CW102" s="20"/>
      <c r="CX102" s="20"/>
      <c r="CY102" s="20"/>
    </row>
    <row r="103" spans="1:103" ht="19" thickTop="1" thickBot="1">
      <c r="A103" s="12">
        <v>421</v>
      </c>
      <c r="B103" s="51">
        <v>31</v>
      </c>
      <c r="C103" s="13" t="s">
        <v>17</v>
      </c>
      <c r="D103" s="13" t="s">
        <v>97</v>
      </c>
      <c r="E103" s="13" t="s">
        <v>117</v>
      </c>
      <c r="F103" s="28">
        <v>0.21875</v>
      </c>
      <c r="G103" s="28">
        <v>0.26041666666666669</v>
      </c>
      <c r="H103" s="44">
        <f t="shared" si="13"/>
        <v>1.0000000000000004</v>
      </c>
      <c r="I103" s="14"/>
      <c r="J103" s="13" t="s">
        <v>81</v>
      </c>
      <c r="K103" s="13" t="s">
        <v>17</v>
      </c>
      <c r="L103" s="37">
        <v>215</v>
      </c>
      <c r="M103" s="29">
        <f t="shared" si="14"/>
        <v>1.0000000000000004</v>
      </c>
      <c r="T103" s="25"/>
      <c r="U103" s="25"/>
      <c r="V103" s="105" t="s">
        <v>17</v>
      </c>
      <c r="W103" s="92">
        <v>31</v>
      </c>
      <c r="X103" s="89">
        <v>0.16666666666666666</v>
      </c>
    </row>
    <row r="104" spans="1:103" ht="19" thickTop="1" thickBot="1">
      <c r="A104" s="3">
        <f>A103+1</f>
        <v>422</v>
      </c>
      <c r="B104" s="51">
        <v>31</v>
      </c>
      <c r="C104" s="5" t="s">
        <v>18</v>
      </c>
      <c r="D104" s="5" t="s">
        <v>97</v>
      </c>
      <c r="E104" s="5" t="s">
        <v>117</v>
      </c>
      <c r="F104" s="28">
        <v>0.21875</v>
      </c>
      <c r="G104" s="28">
        <v>0.26041666666666669</v>
      </c>
      <c r="H104" s="44">
        <f t="shared" si="13"/>
        <v>1.0000000000000004</v>
      </c>
      <c r="I104" s="8"/>
      <c r="J104" s="13" t="s">
        <v>81</v>
      </c>
      <c r="K104" s="5" t="s">
        <v>18</v>
      </c>
      <c r="L104" s="37">
        <v>3576</v>
      </c>
      <c r="M104" s="29">
        <f t="shared" si="14"/>
        <v>1.0000000000000004</v>
      </c>
      <c r="N104" s="25">
        <f>L104-$L$103</f>
        <v>3361</v>
      </c>
      <c r="O104" s="11">
        <f>N104*(1/$N$1)*(1/108)*(1/10^6)*(1/$L$1)*(1000)*(1/M104)</f>
        <v>9.3454565676787831E-9</v>
      </c>
      <c r="P104" s="11">
        <f>O104*(10^12)/1000</f>
        <v>9.3454565676787826</v>
      </c>
      <c r="Q104" s="29">
        <f>AVERAGE(P104:P106)</f>
        <v>8.8931524116709255</v>
      </c>
      <c r="R104" s="29">
        <f>STDEV(P104:P106)</f>
        <v>1.0593939424009222</v>
      </c>
      <c r="S104" s="22">
        <f>(R104/Q104)*100</f>
        <v>11.912468080617025</v>
      </c>
      <c r="T104" s="84">
        <f>(Q104/10^12)*(1.5)</f>
        <v>1.3339728617506388E-11</v>
      </c>
      <c r="U104" s="84">
        <f>T104*(10^12)</f>
        <v>13.339728617506388</v>
      </c>
      <c r="V104" s="103" t="s">
        <v>18</v>
      </c>
      <c r="W104" s="92">
        <v>31</v>
      </c>
      <c r="X104" s="89">
        <v>0.16666666666666666</v>
      </c>
    </row>
    <row r="105" spans="1:103" ht="19" thickTop="1" thickBot="1">
      <c r="A105" s="3">
        <f>A104+1</f>
        <v>423</v>
      </c>
      <c r="B105" s="51">
        <v>31</v>
      </c>
      <c r="C105" s="5" t="s">
        <v>18</v>
      </c>
      <c r="D105" s="5" t="s">
        <v>97</v>
      </c>
      <c r="E105" s="5" t="s">
        <v>117</v>
      </c>
      <c r="F105" s="28">
        <v>0.21875</v>
      </c>
      <c r="G105" s="28">
        <v>0.26041666666666669</v>
      </c>
      <c r="H105" s="44">
        <f t="shared" si="13"/>
        <v>1.0000000000000004</v>
      </c>
      <c r="I105" s="8"/>
      <c r="J105" s="13" t="s">
        <v>81</v>
      </c>
      <c r="K105" s="5" t="s">
        <v>18</v>
      </c>
      <c r="L105" s="37">
        <v>2978</v>
      </c>
      <c r="M105" s="29">
        <f t="shared" si="14"/>
        <v>1.0000000000000004</v>
      </c>
      <c r="N105" s="25">
        <f>L105-$L$103</f>
        <v>2763</v>
      </c>
      <c r="O105" s="11">
        <f>N105*(1/$N$1)*(1/108)*(1/10^6)*(1/$L$1)*(1000)*(1/M105)</f>
        <v>7.6826826826826792E-9</v>
      </c>
      <c r="P105" s="11">
        <f>O105*(10^12)/1000</f>
        <v>7.6826826826826791</v>
      </c>
      <c r="T105" s="25"/>
      <c r="U105" s="25"/>
      <c r="V105" s="103" t="s">
        <v>18</v>
      </c>
      <c r="W105" s="92">
        <v>31</v>
      </c>
      <c r="X105" s="89">
        <v>0.16666666666666666</v>
      </c>
    </row>
    <row r="106" spans="1:103" s="18" customFormat="1" ht="19" thickTop="1" thickBot="1">
      <c r="A106" s="15">
        <f>A105+1</f>
        <v>424</v>
      </c>
      <c r="B106" s="51">
        <v>31</v>
      </c>
      <c r="C106" s="16" t="s">
        <v>18</v>
      </c>
      <c r="D106" s="16" t="s">
        <v>97</v>
      </c>
      <c r="E106" s="16" t="s">
        <v>117</v>
      </c>
      <c r="F106" s="28">
        <v>0.21875</v>
      </c>
      <c r="G106" s="28">
        <v>0.26041666666666669</v>
      </c>
      <c r="H106" s="44">
        <f t="shared" si="13"/>
        <v>1.0000000000000004</v>
      </c>
      <c r="I106" s="17"/>
      <c r="J106" s="13" t="s">
        <v>81</v>
      </c>
      <c r="K106" s="16" t="s">
        <v>18</v>
      </c>
      <c r="L106" s="40">
        <v>3686</v>
      </c>
      <c r="M106" s="31">
        <f t="shared" si="14"/>
        <v>1.0000000000000004</v>
      </c>
      <c r="N106" s="26">
        <f>L106-$L$103</f>
        <v>3471</v>
      </c>
      <c r="O106" s="19">
        <f>N106*(1/$N$1)*(1/108)*(1/10^6)*(1/$L$1)*(1000)*(1/M106)</f>
        <v>9.6513179846513117E-9</v>
      </c>
      <c r="P106" s="19">
        <f>O106*(10^12)/1000</f>
        <v>9.6513179846513122</v>
      </c>
      <c r="Q106" s="31"/>
      <c r="R106" s="31"/>
      <c r="S106" s="23"/>
      <c r="T106" s="26"/>
      <c r="U106" s="26"/>
      <c r="V106" s="104" t="s">
        <v>18</v>
      </c>
      <c r="W106" s="92">
        <v>31</v>
      </c>
      <c r="X106" s="89">
        <v>0.16666666666666666</v>
      </c>
      <c r="Y106" s="20"/>
      <c r="Z106" s="20"/>
      <c r="AA106" s="20"/>
      <c r="AB106" s="20"/>
      <c r="AC106" s="20"/>
      <c r="AD106" s="20"/>
      <c r="AE106" s="20"/>
      <c r="AF106" s="20"/>
      <c r="AG106" s="20"/>
      <c r="AH106" s="20"/>
      <c r="AI106" s="20"/>
      <c r="AJ106" s="20"/>
      <c r="AK106" s="20"/>
      <c r="AL106" s="20"/>
      <c r="AM106" s="20"/>
      <c r="AN106" s="20"/>
      <c r="AO106" s="20"/>
      <c r="AP106" s="20"/>
      <c r="AQ106" s="20"/>
      <c r="AR106" s="20"/>
      <c r="AS106" s="20"/>
      <c r="AT106" s="20"/>
      <c r="AU106" s="20"/>
      <c r="AV106" s="20"/>
      <c r="AW106" s="20"/>
      <c r="AX106" s="20"/>
      <c r="AY106" s="20"/>
      <c r="AZ106" s="20"/>
      <c r="BA106" s="20"/>
      <c r="BB106" s="20"/>
      <c r="BC106" s="20"/>
      <c r="BD106" s="20"/>
      <c r="BE106" s="20"/>
      <c r="BF106" s="20"/>
      <c r="BG106" s="20"/>
      <c r="BH106" s="20"/>
      <c r="BI106" s="20"/>
      <c r="BJ106" s="20"/>
      <c r="BK106" s="20"/>
      <c r="BL106" s="20"/>
      <c r="BM106" s="20"/>
      <c r="BN106" s="20"/>
      <c r="BO106" s="20"/>
      <c r="BP106" s="20"/>
      <c r="BQ106" s="20"/>
      <c r="BR106" s="20"/>
      <c r="BS106" s="20"/>
      <c r="BT106" s="20"/>
      <c r="BU106" s="20"/>
      <c r="BV106" s="20"/>
      <c r="BW106" s="20"/>
      <c r="BX106" s="20"/>
      <c r="BY106" s="20"/>
      <c r="BZ106" s="20"/>
      <c r="CA106" s="20"/>
      <c r="CB106" s="20"/>
      <c r="CC106" s="20"/>
      <c r="CD106" s="20"/>
      <c r="CE106" s="20"/>
      <c r="CF106" s="20"/>
      <c r="CG106" s="20"/>
      <c r="CH106" s="20"/>
      <c r="CI106" s="20"/>
      <c r="CJ106" s="20"/>
      <c r="CK106" s="20"/>
      <c r="CL106" s="20"/>
      <c r="CM106" s="20"/>
      <c r="CN106" s="20"/>
      <c r="CO106" s="20"/>
      <c r="CP106" s="20"/>
      <c r="CQ106" s="20"/>
      <c r="CR106" s="20"/>
      <c r="CS106" s="20"/>
      <c r="CT106" s="20"/>
      <c r="CU106" s="20"/>
      <c r="CV106" s="20"/>
      <c r="CW106" s="20"/>
      <c r="CX106" s="20"/>
      <c r="CY106" s="20"/>
    </row>
    <row r="107" spans="1:103" ht="19" thickTop="1" thickBot="1">
      <c r="A107" s="12">
        <v>425</v>
      </c>
      <c r="B107" s="51">
        <v>31</v>
      </c>
      <c r="C107" s="13" t="s">
        <v>19</v>
      </c>
      <c r="D107" s="13" t="s">
        <v>97</v>
      </c>
      <c r="E107" s="13" t="s">
        <v>117</v>
      </c>
      <c r="F107" s="28">
        <v>0.21875</v>
      </c>
      <c r="G107" s="28">
        <v>0.26041666666666669</v>
      </c>
      <c r="H107" s="44">
        <f t="shared" si="13"/>
        <v>1.0000000000000004</v>
      </c>
      <c r="I107" s="14"/>
      <c r="J107" s="13" t="s">
        <v>81</v>
      </c>
      <c r="K107" s="13" t="s">
        <v>19</v>
      </c>
      <c r="L107" s="37">
        <v>137</v>
      </c>
      <c r="M107" s="29">
        <f t="shared" si="14"/>
        <v>1.0000000000000004</v>
      </c>
      <c r="T107" s="25"/>
      <c r="U107" s="25"/>
      <c r="V107" s="105" t="s">
        <v>19</v>
      </c>
      <c r="W107" s="92">
        <v>31</v>
      </c>
      <c r="X107" s="89">
        <v>0.16666666666666666</v>
      </c>
    </row>
    <row r="108" spans="1:103" ht="19" thickTop="1" thickBot="1">
      <c r="A108" s="3">
        <v>426</v>
      </c>
      <c r="B108" s="51">
        <v>31</v>
      </c>
      <c r="C108" s="5">
        <v>250</v>
      </c>
      <c r="D108" s="5" t="s">
        <v>97</v>
      </c>
      <c r="E108" s="5" t="s">
        <v>117</v>
      </c>
      <c r="F108" s="28">
        <v>0.21875</v>
      </c>
      <c r="G108" s="28">
        <v>0.26041666666666669</v>
      </c>
      <c r="H108" s="44">
        <f t="shared" si="13"/>
        <v>1.0000000000000004</v>
      </c>
      <c r="I108" s="8"/>
      <c r="J108" s="13" t="s">
        <v>81</v>
      </c>
      <c r="K108" s="5">
        <v>250</v>
      </c>
      <c r="L108" s="37">
        <v>357</v>
      </c>
      <c r="M108" s="29">
        <f t="shared" si="14"/>
        <v>1.0000000000000004</v>
      </c>
      <c r="N108" s="25">
        <f>L108-$L$107</f>
        <v>220</v>
      </c>
      <c r="O108" s="11">
        <f>N108*(1/$N$1)*(1/108)*(1/10^6)*(1/$L$1)*(1000)*(1/M108)</f>
        <v>6.1172283394505567E-10</v>
      </c>
      <c r="P108" s="11">
        <f>O108*(10^12)/1000</f>
        <v>0.61172283394505567</v>
      </c>
      <c r="Q108" s="29">
        <f>AVERAGE(P108:P110)</f>
        <v>0.77855633411188918</v>
      </c>
      <c r="R108" s="29">
        <f>STDEV(P108:P110)</f>
        <v>0.19859105033554775</v>
      </c>
      <c r="S108" s="22">
        <f>(R108/Q108)*100</f>
        <v>25.507601908098724</v>
      </c>
      <c r="T108" s="84">
        <f>(Q108/10^12)*(1.5)</f>
        <v>1.1678345011678337E-12</v>
      </c>
      <c r="U108" s="84">
        <f>T108*(10^12)</f>
        <v>1.1678345011678337</v>
      </c>
      <c r="V108" s="103">
        <v>250</v>
      </c>
      <c r="W108" s="92">
        <v>31</v>
      </c>
      <c r="X108" s="89">
        <v>0.16666666666666666</v>
      </c>
    </row>
    <row r="109" spans="1:103" ht="19" thickTop="1" thickBot="1">
      <c r="A109" s="3">
        <v>427</v>
      </c>
      <c r="B109" s="51">
        <v>31</v>
      </c>
      <c r="C109" s="5">
        <v>250</v>
      </c>
      <c r="D109" s="5" t="s">
        <v>97</v>
      </c>
      <c r="E109" s="5" t="s">
        <v>117</v>
      </c>
      <c r="F109" s="28">
        <v>0.21875</v>
      </c>
      <c r="G109" s="28">
        <v>0.26041666666666669</v>
      </c>
      <c r="H109" s="44">
        <f t="shared" si="13"/>
        <v>1.0000000000000004</v>
      </c>
      <c r="I109" s="8"/>
      <c r="J109" s="13" t="s">
        <v>81</v>
      </c>
      <c r="K109" s="5">
        <v>250</v>
      </c>
      <c r="L109" s="37">
        <v>398</v>
      </c>
      <c r="M109" s="29">
        <f t="shared" si="14"/>
        <v>1.0000000000000004</v>
      </c>
      <c r="N109" s="25">
        <f>L109-$L$107</f>
        <v>261</v>
      </c>
      <c r="O109" s="11">
        <f>N109*(1/$N$1)*(1/108)*(1/10^6)*(1/$L$1)*(1000)*(1/M109)</f>
        <v>7.2572572572572538E-10</v>
      </c>
      <c r="P109" s="11">
        <f>O109*(10^12)/1000</f>
        <v>0.72572572572572536</v>
      </c>
      <c r="T109" s="25"/>
      <c r="U109" s="25"/>
      <c r="V109" s="103">
        <v>250</v>
      </c>
      <c r="W109" s="92">
        <v>31</v>
      </c>
      <c r="X109" s="89">
        <v>0.16666666666666666</v>
      </c>
    </row>
    <row r="110" spans="1:103" s="18" customFormat="1" ht="19" thickTop="1" thickBot="1">
      <c r="A110" s="15">
        <v>428</v>
      </c>
      <c r="B110" s="51">
        <v>31</v>
      </c>
      <c r="C110" s="16">
        <v>250</v>
      </c>
      <c r="D110" s="16" t="s">
        <v>97</v>
      </c>
      <c r="E110" s="16" t="s">
        <v>117</v>
      </c>
      <c r="F110" s="28">
        <v>0.21875</v>
      </c>
      <c r="G110" s="28">
        <v>0.26041666666666669</v>
      </c>
      <c r="H110" s="44">
        <f t="shared" si="13"/>
        <v>1.0000000000000004</v>
      </c>
      <c r="I110" s="17"/>
      <c r="J110" s="13" t="s">
        <v>81</v>
      </c>
      <c r="K110" s="16">
        <v>250</v>
      </c>
      <c r="L110" s="40">
        <v>496</v>
      </c>
      <c r="M110" s="31">
        <f t="shared" si="14"/>
        <v>1.0000000000000004</v>
      </c>
      <c r="N110" s="26">
        <f>L110-$L$107</f>
        <v>359</v>
      </c>
      <c r="O110" s="19">
        <f>N110*(1/$N$1)*(1/108)*(1/10^6)*(1/$L$1)*(1000)*(1/M110)</f>
        <v>9.9822044266488641E-10</v>
      </c>
      <c r="P110" s="19">
        <f>O110*(10^12)/1000</f>
        <v>0.99822044266488641</v>
      </c>
      <c r="Q110" s="31"/>
      <c r="R110" s="31"/>
      <c r="S110" s="23"/>
      <c r="T110" s="26"/>
      <c r="U110" s="26"/>
      <c r="V110" s="104">
        <v>250</v>
      </c>
      <c r="W110" s="92">
        <v>31</v>
      </c>
      <c r="X110" s="89">
        <v>0.16666666666666666</v>
      </c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  <c r="AQ110" s="20"/>
      <c r="AR110" s="20"/>
      <c r="AS110" s="20"/>
      <c r="AT110" s="20"/>
      <c r="AU110" s="20"/>
      <c r="AV110" s="20"/>
      <c r="AW110" s="20"/>
      <c r="AX110" s="20"/>
      <c r="AY110" s="20"/>
      <c r="AZ110" s="20"/>
      <c r="BA110" s="20"/>
      <c r="BB110" s="20"/>
      <c r="BC110" s="20"/>
      <c r="BD110" s="20"/>
      <c r="BE110" s="20"/>
      <c r="BF110" s="20"/>
      <c r="BG110" s="20"/>
      <c r="BH110" s="20"/>
      <c r="BI110" s="20"/>
      <c r="BJ110" s="20"/>
      <c r="BK110" s="20"/>
      <c r="BL110" s="20"/>
      <c r="BM110" s="20"/>
      <c r="BN110" s="20"/>
      <c r="BO110" s="20"/>
      <c r="BP110" s="20"/>
      <c r="BQ110" s="20"/>
      <c r="BR110" s="20"/>
      <c r="BS110" s="20"/>
      <c r="BT110" s="20"/>
      <c r="BU110" s="20"/>
      <c r="BV110" s="20"/>
      <c r="BW110" s="20"/>
      <c r="BX110" s="20"/>
      <c r="BY110" s="20"/>
      <c r="BZ110" s="20"/>
      <c r="CA110" s="20"/>
      <c r="CB110" s="20"/>
      <c r="CC110" s="20"/>
      <c r="CD110" s="20"/>
      <c r="CE110" s="20"/>
      <c r="CF110" s="20"/>
      <c r="CG110" s="20"/>
      <c r="CH110" s="20"/>
      <c r="CI110" s="20"/>
      <c r="CJ110" s="20"/>
      <c r="CK110" s="20"/>
      <c r="CL110" s="20"/>
      <c r="CM110" s="20"/>
      <c r="CN110" s="20"/>
      <c r="CO110" s="20"/>
      <c r="CP110" s="20"/>
      <c r="CQ110" s="20"/>
      <c r="CR110" s="20"/>
      <c r="CS110" s="20"/>
      <c r="CT110" s="20"/>
      <c r="CU110" s="20"/>
      <c r="CV110" s="20"/>
      <c r="CW110" s="20"/>
      <c r="CX110" s="20"/>
      <c r="CY110" s="20"/>
    </row>
    <row r="111" spans="1:103" ht="19" thickTop="1" thickBot="1">
      <c r="A111" s="12">
        <v>429</v>
      </c>
      <c r="B111" s="51">
        <v>32</v>
      </c>
      <c r="C111" s="13" t="s">
        <v>107</v>
      </c>
      <c r="D111" s="13" t="s">
        <v>97</v>
      </c>
      <c r="E111" s="13" t="s">
        <v>118</v>
      </c>
      <c r="F111" s="28">
        <v>0.33194444444444443</v>
      </c>
      <c r="G111" s="28">
        <v>0.37361111111111112</v>
      </c>
      <c r="H111" s="44">
        <f t="shared" si="13"/>
        <v>1.0000000000000004</v>
      </c>
      <c r="I111" s="14"/>
      <c r="J111" s="13" t="s">
        <v>47</v>
      </c>
      <c r="K111" s="13" t="s">
        <v>107</v>
      </c>
      <c r="L111" s="37">
        <v>200</v>
      </c>
      <c r="M111" s="29">
        <f t="shared" si="14"/>
        <v>1.0000000000000004</v>
      </c>
      <c r="T111" s="25"/>
      <c r="U111" s="25"/>
      <c r="V111" s="105" t="s">
        <v>107</v>
      </c>
      <c r="W111" s="92">
        <v>32</v>
      </c>
      <c r="X111" s="89">
        <v>0.29166666666666669</v>
      </c>
    </row>
    <row r="112" spans="1:103" ht="19" thickTop="1" thickBot="1">
      <c r="A112" s="3">
        <f t="shared" ref="A112:A118" si="15">A111+1</f>
        <v>430</v>
      </c>
      <c r="B112" s="51">
        <v>32</v>
      </c>
      <c r="C112" s="5">
        <v>25</v>
      </c>
      <c r="D112" s="5" t="s">
        <v>97</v>
      </c>
      <c r="E112" s="5" t="s">
        <v>118</v>
      </c>
      <c r="F112" s="28">
        <v>0.33194444444444443</v>
      </c>
      <c r="G112" s="28">
        <v>0.37361111111111112</v>
      </c>
      <c r="H112" s="44">
        <f t="shared" si="13"/>
        <v>1.0000000000000004</v>
      </c>
      <c r="I112" s="8"/>
      <c r="J112" s="13" t="s">
        <v>47</v>
      </c>
      <c r="K112" s="5">
        <v>25</v>
      </c>
      <c r="L112" s="37">
        <v>6509</v>
      </c>
      <c r="M112" s="29">
        <f t="shared" si="14"/>
        <v>1.0000000000000004</v>
      </c>
      <c r="N112" s="25">
        <f>L112-$L$111</f>
        <v>6309</v>
      </c>
      <c r="O112" s="11">
        <f>N112*(1/$N$1)*(1/108)*(1/10^6)*(1/$L$1)*(1000)*(1/M112)</f>
        <v>1.7542542542542536E-8</v>
      </c>
      <c r="P112" s="11">
        <f>O112*(10^12)/1000</f>
        <v>17.542542542542535</v>
      </c>
      <c r="Q112" s="29">
        <f>AVERAGE(P112:P114)</f>
        <v>16.932673414154888</v>
      </c>
      <c r="R112" s="29">
        <f>STDEV(P112:P114)</f>
        <v>1.1812639579285884</v>
      </c>
      <c r="S112" s="22">
        <f>(R112/Q112)*100</f>
        <v>6.9762401307587343</v>
      </c>
      <c r="T112" s="84">
        <f>(Q112/10^12)*(1.5)</f>
        <v>2.5399010121232332E-11</v>
      </c>
      <c r="U112" s="84">
        <f>T112*(10^12)</f>
        <v>25.399010121232333</v>
      </c>
      <c r="V112" s="103">
        <v>25</v>
      </c>
      <c r="W112" s="92">
        <v>32</v>
      </c>
      <c r="X112" s="89">
        <v>0.29166666666666669</v>
      </c>
    </row>
    <row r="113" spans="1:103" ht="19" thickTop="1" thickBot="1">
      <c r="A113" s="3">
        <f t="shared" si="15"/>
        <v>431</v>
      </c>
      <c r="B113" s="51">
        <v>32</v>
      </c>
      <c r="C113" s="5">
        <v>25</v>
      </c>
      <c r="D113" s="5" t="s">
        <v>97</v>
      </c>
      <c r="E113" s="5" t="s">
        <v>118</v>
      </c>
      <c r="F113" s="28">
        <v>0.33194444444444443</v>
      </c>
      <c r="G113" s="28">
        <v>0.37361111111111112</v>
      </c>
      <c r="H113" s="44">
        <f t="shared" si="13"/>
        <v>1.0000000000000004</v>
      </c>
      <c r="I113" s="8"/>
      <c r="J113" s="13" t="s">
        <v>47</v>
      </c>
      <c r="K113" s="5">
        <v>25</v>
      </c>
      <c r="L113" s="37">
        <v>5800</v>
      </c>
      <c r="M113" s="29">
        <f t="shared" si="14"/>
        <v>1.0000000000000004</v>
      </c>
      <c r="N113" s="25">
        <f>L113-$L$111</f>
        <v>5600</v>
      </c>
      <c r="O113" s="11">
        <f>N113*(1/$N$1)*(1/108)*(1/10^6)*(1/$L$1)*(1000)*(1/M113)</f>
        <v>1.5571126682237785E-8</v>
      </c>
      <c r="P113" s="11">
        <f>O113*(10^12)/1000</f>
        <v>15.571126682237786</v>
      </c>
      <c r="T113" s="25"/>
      <c r="U113" s="25"/>
      <c r="V113" s="103">
        <v>25</v>
      </c>
      <c r="W113" s="92">
        <v>32</v>
      </c>
      <c r="X113" s="89">
        <v>0.29166666666666669</v>
      </c>
    </row>
    <row r="114" spans="1:103" s="18" customFormat="1" ht="19" thickTop="1" thickBot="1">
      <c r="A114" s="15">
        <f t="shared" si="15"/>
        <v>432</v>
      </c>
      <c r="B114" s="51">
        <v>32</v>
      </c>
      <c r="C114" s="16">
        <v>25</v>
      </c>
      <c r="D114" s="16" t="s">
        <v>97</v>
      </c>
      <c r="E114" s="16" t="s">
        <v>118</v>
      </c>
      <c r="F114" s="28">
        <v>0.33194444444444443</v>
      </c>
      <c r="G114" s="28">
        <v>0.37361111111111112</v>
      </c>
      <c r="H114" s="44">
        <f t="shared" si="13"/>
        <v>1.0000000000000004</v>
      </c>
      <c r="I114" s="17"/>
      <c r="J114" s="13" t="s">
        <v>47</v>
      </c>
      <c r="K114" s="16">
        <v>25</v>
      </c>
      <c r="L114" s="40">
        <v>6560</v>
      </c>
      <c r="M114" s="31">
        <f t="shared" si="14"/>
        <v>1.0000000000000004</v>
      </c>
      <c r="N114" s="26">
        <f>L114-$L$111</f>
        <v>6360</v>
      </c>
      <c r="O114" s="19">
        <f>N114*(1/$N$1)*(1/108)*(1/10^6)*(1/$L$1)*(1000)*(1/M114)</f>
        <v>1.7684351017684338E-8</v>
      </c>
      <c r="P114" s="19">
        <f>O114*(10^12)/1000</f>
        <v>17.684351017684339</v>
      </c>
      <c r="Q114" s="31"/>
      <c r="R114" s="31"/>
      <c r="S114" s="23"/>
      <c r="T114" s="26"/>
      <c r="U114" s="26"/>
      <c r="V114" s="104">
        <v>25</v>
      </c>
      <c r="W114" s="92">
        <v>32</v>
      </c>
      <c r="X114" s="89">
        <v>0.29166666666666669</v>
      </c>
      <c r="Y114" s="20"/>
      <c r="Z114" s="20"/>
      <c r="AA114" s="20"/>
      <c r="AB114" s="20"/>
      <c r="AC114" s="20"/>
      <c r="AD114" s="20"/>
      <c r="AE114" s="20"/>
      <c r="AF114" s="20"/>
      <c r="AG114" s="20"/>
      <c r="AH114" s="20"/>
      <c r="AI114" s="20"/>
      <c r="AJ114" s="20"/>
      <c r="AK114" s="20"/>
      <c r="AL114" s="20"/>
      <c r="AM114" s="20"/>
      <c r="AN114" s="20"/>
      <c r="AO114" s="20"/>
      <c r="AP114" s="20"/>
      <c r="AQ114" s="20"/>
      <c r="AR114" s="20"/>
      <c r="AS114" s="20"/>
      <c r="AT114" s="20"/>
      <c r="AU114" s="20"/>
      <c r="AV114" s="20"/>
      <c r="AW114" s="20"/>
      <c r="AX114" s="20"/>
      <c r="AY114" s="20"/>
      <c r="AZ114" s="20"/>
      <c r="BA114" s="20"/>
      <c r="BB114" s="20"/>
      <c r="BC114" s="20"/>
      <c r="BD114" s="20"/>
      <c r="BE114" s="20"/>
      <c r="BF114" s="20"/>
      <c r="BG114" s="20"/>
      <c r="BH114" s="20"/>
      <c r="BI114" s="20"/>
      <c r="BJ114" s="20"/>
      <c r="BK114" s="20"/>
      <c r="BL114" s="20"/>
      <c r="BM114" s="20"/>
      <c r="BN114" s="20"/>
      <c r="BO114" s="20"/>
      <c r="BP114" s="20"/>
      <c r="BQ114" s="20"/>
      <c r="BR114" s="20"/>
      <c r="BS114" s="20"/>
      <c r="BT114" s="20"/>
      <c r="BU114" s="20"/>
      <c r="BV114" s="20"/>
      <c r="BW114" s="20"/>
      <c r="BX114" s="20"/>
      <c r="BY114" s="20"/>
      <c r="BZ114" s="20"/>
      <c r="CA114" s="20"/>
      <c r="CB114" s="20"/>
      <c r="CC114" s="20"/>
      <c r="CD114" s="20"/>
      <c r="CE114" s="20"/>
      <c r="CF114" s="20"/>
      <c r="CG114" s="20"/>
      <c r="CH114" s="20"/>
      <c r="CI114" s="20"/>
      <c r="CJ114" s="20"/>
      <c r="CK114" s="20"/>
      <c r="CL114" s="20"/>
      <c r="CM114" s="20"/>
      <c r="CN114" s="20"/>
      <c r="CO114" s="20"/>
      <c r="CP114" s="20"/>
      <c r="CQ114" s="20"/>
      <c r="CR114" s="20"/>
      <c r="CS114" s="20"/>
      <c r="CT114" s="20"/>
      <c r="CU114" s="20"/>
      <c r="CV114" s="20"/>
      <c r="CW114" s="20"/>
      <c r="CX114" s="20"/>
      <c r="CY114" s="20"/>
    </row>
    <row r="115" spans="1:103" ht="19" thickTop="1" thickBot="1">
      <c r="A115" s="12">
        <f t="shared" si="15"/>
        <v>433</v>
      </c>
      <c r="B115" s="51">
        <v>32</v>
      </c>
      <c r="C115" s="13" t="s">
        <v>17</v>
      </c>
      <c r="D115" s="13" t="s">
        <v>97</v>
      </c>
      <c r="E115" s="13" t="s">
        <v>118</v>
      </c>
      <c r="F115" s="28">
        <v>0.33194444444444443</v>
      </c>
      <c r="G115" s="28">
        <v>0.37361111111111112</v>
      </c>
      <c r="H115" s="44">
        <f t="shared" si="13"/>
        <v>1.0000000000000004</v>
      </c>
      <c r="I115" s="14"/>
      <c r="J115" s="13" t="s">
        <v>47</v>
      </c>
      <c r="K115" s="13" t="s">
        <v>17</v>
      </c>
      <c r="L115" s="37">
        <v>420</v>
      </c>
      <c r="M115" s="29">
        <f t="shared" si="14"/>
        <v>1.0000000000000004</v>
      </c>
      <c r="T115" s="25"/>
      <c r="U115" s="25"/>
      <c r="V115" s="105" t="s">
        <v>17</v>
      </c>
      <c r="W115" s="92">
        <v>32</v>
      </c>
      <c r="X115" s="89">
        <v>0.29166666666666669</v>
      </c>
    </row>
    <row r="116" spans="1:103" ht="19" thickTop="1" thickBot="1">
      <c r="A116" s="3">
        <f t="shared" si="15"/>
        <v>434</v>
      </c>
      <c r="B116" s="51">
        <v>32</v>
      </c>
      <c r="C116" s="5" t="s">
        <v>18</v>
      </c>
      <c r="D116" s="5" t="s">
        <v>97</v>
      </c>
      <c r="E116" s="5" t="s">
        <v>118</v>
      </c>
      <c r="F116" s="28">
        <v>0.33194444444444443</v>
      </c>
      <c r="G116" s="28">
        <v>0.37361111111111112</v>
      </c>
      <c r="H116" s="44">
        <f t="shared" si="13"/>
        <v>1.0000000000000004</v>
      </c>
      <c r="I116" s="8"/>
      <c r="J116" s="13" t="s">
        <v>47</v>
      </c>
      <c r="K116" s="5" t="s">
        <v>18</v>
      </c>
      <c r="L116" s="37">
        <v>2577</v>
      </c>
      <c r="M116" s="29">
        <f t="shared" si="14"/>
        <v>1.0000000000000004</v>
      </c>
      <c r="N116" s="25">
        <f>L116-$L$115</f>
        <v>2157</v>
      </c>
      <c r="O116" s="11">
        <f>N116*(1/$N$1)*(1/108)*(1/10^6)*(1/$L$1)*(1000)*(1/M116)</f>
        <v>5.9976643309976594E-9</v>
      </c>
      <c r="P116" s="11">
        <f>O116*(10^12)/1000</f>
        <v>5.9976643309976598</v>
      </c>
      <c r="Q116" s="29">
        <f>AVERAGE(P116:P118)</f>
        <v>5.4804804804804776</v>
      </c>
      <c r="R116" s="29">
        <f>STDEV(P116:P118)</f>
        <v>0.66340066309243917</v>
      </c>
      <c r="S116" s="22">
        <f>(R116/Q116)*100</f>
        <v>12.104790181357936</v>
      </c>
      <c r="T116" s="84">
        <f>(Q116/10^12)*(1.5)</f>
        <v>8.220720720720717E-12</v>
      </c>
      <c r="U116" s="84">
        <f>T116*(10^12)</f>
        <v>8.2207207207207169</v>
      </c>
      <c r="V116" s="103" t="s">
        <v>18</v>
      </c>
      <c r="W116" s="92">
        <v>32</v>
      </c>
      <c r="X116" s="89">
        <v>0.29166666666666669</v>
      </c>
    </row>
    <row r="117" spans="1:103" ht="19" thickTop="1" thickBot="1">
      <c r="A117" s="3">
        <f t="shared" si="15"/>
        <v>435</v>
      </c>
      <c r="B117" s="51">
        <v>32</v>
      </c>
      <c r="C117" s="5" t="s">
        <v>18</v>
      </c>
      <c r="D117" s="5" t="s">
        <v>97</v>
      </c>
      <c r="E117" s="5" t="s">
        <v>118</v>
      </c>
      <c r="F117" s="28">
        <v>0.33194444444444443</v>
      </c>
      <c r="G117" s="28">
        <v>0.37361111111111112</v>
      </c>
      <c r="H117" s="44">
        <f t="shared" si="13"/>
        <v>1.0000000000000004</v>
      </c>
      <c r="I117" s="8"/>
      <c r="J117" s="13" t="s">
        <v>47</v>
      </c>
      <c r="K117" s="5" t="s">
        <v>18</v>
      </c>
      <c r="L117" s="37">
        <v>2474</v>
      </c>
      <c r="M117" s="29">
        <f t="shared" si="14"/>
        <v>1.0000000000000004</v>
      </c>
      <c r="N117" s="25">
        <f>L117-$L$115</f>
        <v>2054</v>
      </c>
      <c r="O117" s="11">
        <f>N117*(1/$N$1)*(1/108)*(1/10^6)*(1/$L$1)*(1000)*(1/M117)</f>
        <v>5.711266822377931E-9</v>
      </c>
      <c r="P117" s="11">
        <f>O117*(10^12)/1000</f>
        <v>5.7112668223779313</v>
      </c>
      <c r="T117" s="25"/>
      <c r="U117" s="25"/>
      <c r="V117" s="103" t="s">
        <v>18</v>
      </c>
      <c r="W117" s="92">
        <v>32</v>
      </c>
      <c r="X117" s="89">
        <v>0.29166666666666669</v>
      </c>
    </row>
    <row r="118" spans="1:103" s="18" customFormat="1" ht="19" thickTop="1" thickBot="1">
      <c r="A118" s="15">
        <f t="shared" si="15"/>
        <v>436</v>
      </c>
      <c r="B118" s="51">
        <v>32</v>
      </c>
      <c r="C118" s="16" t="s">
        <v>18</v>
      </c>
      <c r="D118" s="16" t="s">
        <v>97</v>
      </c>
      <c r="E118" s="16" t="s">
        <v>118</v>
      </c>
      <c r="F118" s="28">
        <v>0.33194444444444443</v>
      </c>
      <c r="G118" s="28">
        <v>0.37361111111111112</v>
      </c>
      <c r="H118" s="44">
        <f t="shared" si="13"/>
        <v>1.0000000000000004</v>
      </c>
      <c r="I118" s="17"/>
      <c r="J118" s="13" t="s">
        <v>47</v>
      </c>
      <c r="K118" s="16" t="s">
        <v>18</v>
      </c>
      <c r="L118" s="40">
        <v>2122</v>
      </c>
      <c r="M118" s="31">
        <f t="shared" si="14"/>
        <v>1.0000000000000004</v>
      </c>
      <c r="N118" s="26">
        <f>L118-$L$115</f>
        <v>1702</v>
      </c>
      <c r="O118" s="19">
        <f>N118*(1/$N$1)*(1/108)*(1/10^6)*(1/$L$1)*(1000)*(1/M118)</f>
        <v>4.7325102880658405E-9</v>
      </c>
      <c r="P118" s="19">
        <f>O118*(10^12)/1000</f>
        <v>4.732510288065841</v>
      </c>
      <c r="Q118" s="31"/>
      <c r="R118" s="31"/>
      <c r="S118" s="23"/>
      <c r="T118" s="26"/>
      <c r="U118" s="26"/>
      <c r="V118" s="104" t="s">
        <v>18</v>
      </c>
      <c r="W118" s="92">
        <v>32</v>
      </c>
      <c r="X118" s="89">
        <v>0.29166666666666669</v>
      </c>
      <c r="Y118" s="20"/>
      <c r="Z118" s="20"/>
      <c r="AA118" s="20"/>
      <c r="AB118" s="20"/>
      <c r="AC118" s="20"/>
      <c r="AD118" s="20"/>
      <c r="AE118" s="20"/>
      <c r="AF118" s="20"/>
      <c r="AG118" s="20"/>
      <c r="AH118" s="20"/>
      <c r="AI118" s="20"/>
      <c r="AJ118" s="20"/>
      <c r="AK118" s="20"/>
      <c r="AL118" s="20"/>
      <c r="AM118" s="20"/>
      <c r="AN118" s="20"/>
      <c r="AO118" s="20"/>
      <c r="AP118" s="20"/>
      <c r="AQ118" s="20"/>
      <c r="AR118" s="20"/>
      <c r="AS118" s="20"/>
      <c r="AT118" s="20"/>
      <c r="AU118" s="20"/>
      <c r="AV118" s="20"/>
      <c r="AW118" s="20"/>
      <c r="AX118" s="20"/>
      <c r="AY118" s="20"/>
      <c r="AZ118" s="20"/>
      <c r="BA118" s="20"/>
      <c r="BB118" s="20"/>
      <c r="BC118" s="20"/>
      <c r="BD118" s="20"/>
      <c r="BE118" s="20"/>
      <c r="BF118" s="20"/>
      <c r="BG118" s="20"/>
      <c r="BH118" s="20"/>
      <c r="BI118" s="20"/>
      <c r="BJ118" s="20"/>
      <c r="BK118" s="20"/>
      <c r="BL118" s="20"/>
      <c r="BM118" s="20"/>
      <c r="BN118" s="20"/>
      <c r="BO118" s="20"/>
      <c r="BP118" s="20"/>
      <c r="BQ118" s="20"/>
      <c r="BR118" s="20"/>
      <c r="BS118" s="20"/>
      <c r="BT118" s="20"/>
      <c r="BU118" s="20"/>
      <c r="BV118" s="20"/>
      <c r="BW118" s="20"/>
      <c r="BX118" s="20"/>
      <c r="BY118" s="20"/>
      <c r="BZ118" s="20"/>
      <c r="CA118" s="20"/>
      <c r="CB118" s="20"/>
      <c r="CC118" s="20"/>
      <c r="CD118" s="20"/>
      <c r="CE118" s="20"/>
      <c r="CF118" s="20"/>
      <c r="CG118" s="20"/>
      <c r="CH118" s="20"/>
      <c r="CI118" s="20"/>
      <c r="CJ118" s="20"/>
      <c r="CK118" s="20"/>
      <c r="CL118" s="20"/>
      <c r="CM118" s="20"/>
      <c r="CN118" s="20"/>
      <c r="CO118" s="20"/>
      <c r="CP118" s="20"/>
      <c r="CQ118" s="20"/>
      <c r="CR118" s="20"/>
      <c r="CS118" s="20"/>
      <c r="CT118" s="20"/>
      <c r="CU118" s="20"/>
      <c r="CV118" s="20"/>
      <c r="CW118" s="20"/>
      <c r="CX118" s="20"/>
      <c r="CY118" s="20"/>
    </row>
    <row r="119" spans="1:103" ht="19" thickTop="1" thickBot="1">
      <c r="A119" s="12">
        <v>437</v>
      </c>
      <c r="B119" s="51">
        <v>32</v>
      </c>
      <c r="C119" s="13" t="s">
        <v>19</v>
      </c>
      <c r="D119" s="13" t="s">
        <v>97</v>
      </c>
      <c r="E119" s="13" t="s">
        <v>118</v>
      </c>
      <c r="F119" s="28">
        <v>0.33194444444444443</v>
      </c>
      <c r="G119" s="28">
        <v>0.37361111111111112</v>
      </c>
      <c r="H119" s="44">
        <f t="shared" si="13"/>
        <v>1.0000000000000004</v>
      </c>
      <c r="I119" s="14"/>
      <c r="J119" s="13" t="s">
        <v>47</v>
      </c>
      <c r="K119" s="13" t="s">
        <v>19</v>
      </c>
      <c r="L119" s="42">
        <v>265</v>
      </c>
      <c r="M119" s="52">
        <f t="shared" si="14"/>
        <v>1.0000000000000004</v>
      </c>
      <c r="N119" s="53"/>
      <c r="O119" s="54"/>
      <c r="P119" s="54"/>
      <c r="Q119" s="52"/>
      <c r="R119" s="52"/>
      <c r="S119" s="52"/>
      <c r="T119" s="53"/>
      <c r="U119" s="53"/>
      <c r="V119" s="106" t="s">
        <v>19</v>
      </c>
      <c r="W119" s="93">
        <v>32</v>
      </c>
      <c r="X119" s="98">
        <v>0.29166666666666669</v>
      </c>
    </row>
    <row r="120" spans="1:103" ht="19" thickTop="1" thickBot="1">
      <c r="A120" s="3">
        <v>438</v>
      </c>
      <c r="B120" s="51">
        <v>32</v>
      </c>
      <c r="C120" s="5">
        <v>250</v>
      </c>
      <c r="D120" s="5" t="s">
        <v>97</v>
      </c>
      <c r="E120" s="5" t="s">
        <v>118</v>
      </c>
      <c r="F120" s="28">
        <v>0.33194444444444443</v>
      </c>
      <c r="G120" s="28">
        <v>0.37361111111111112</v>
      </c>
      <c r="H120" s="44">
        <f t="shared" si="13"/>
        <v>1.0000000000000004</v>
      </c>
      <c r="I120" s="8"/>
      <c r="J120" s="13" t="s">
        <v>47</v>
      </c>
      <c r="K120" s="5">
        <v>250</v>
      </c>
      <c r="L120" s="42">
        <v>308</v>
      </c>
      <c r="M120" s="52">
        <f t="shared" si="14"/>
        <v>1.0000000000000004</v>
      </c>
      <c r="N120" s="53">
        <f>L120-$L$119</f>
        <v>43</v>
      </c>
      <c r="O120" s="55">
        <f>N120*(1/$N$1)*(1/108)*(1/10^6)*(1/$L$1)*(1000)*(1/M120)</f>
        <v>1.1956400845289727E-10</v>
      </c>
      <c r="P120" s="55">
        <f>O120*(10^12)/1000</f>
        <v>0.11956400845289727</v>
      </c>
      <c r="Q120" s="52">
        <f>AVERAGE(P120:P122)</f>
        <v>-4.5415786156526868E-2</v>
      </c>
      <c r="R120" s="52">
        <f>STDEV(P120:P122)</f>
        <v>0.18106395811667697</v>
      </c>
      <c r="S120" s="52">
        <f>(R120/Q120)*100</f>
        <v>-398.68066467601068</v>
      </c>
      <c r="T120" s="56">
        <f>(Q120/10^12)*(1.5)</f>
        <v>-6.8123679234790291E-14</v>
      </c>
      <c r="U120" s="56">
        <f>T120*(10^12)</f>
        <v>-6.8123679234790291E-2</v>
      </c>
      <c r="V120" s="107">
        <v>250</v>
      </c>
      <c r="W120" s="93">
        <v>32</v>
      </c>
      <c r="X120" s="98">
        <v>0.29166666666666669</v>
      </c>
    </row>
    <row r="121" spans="1:103" ht="19" thickTop="1" thickBot="1">
      <c r="A121" s="3">
        <v>439</v>
      </c>
      <c r="B121" s="51">
        <v>32</v>
      </c>
      <c r="C121" s="5">
        <v>250</v>
      </c>
      <c r="D121" s="5" t="s">
        <v>97</v>
      </c>
      <c r="E121" s="5" t="s">
        <v>118</v>
      </c>
      <c r="F121" s="28">
        <v>0.33194444444444443</v>
      </c>
      <c r="G121" s="28">
        <v>0.37361111111111112</v>
      </c>
      <c r="H121" s="44">
        <f t="shared" si="13"/>
        <v>1.0000000000000004</v>
      </c>
      <c r="I121" s="8"/>
      <c r="J121" s="13" t="s">
        <v>47</v>
      </c>
      <c r="K121" s="5">
        <v>250</v>
      </c>
      <c r="L121" s="42">
        <v>259</v>
      </c>
      <c r="M121" s="52">
        <f t="shared" si="14"/>
        <v>1.0000000000000004</v>
      </c>
      <c r="N121" s="53">
        <f>L121-$L$119</f>
        <v>-6</v>
      </c>
      <c r="O121" s="55">
        <f>N121*(1/$N$1)*(1/108)*(1/10^6)*(1/$L$1)*(1000)*(1/M121)</f>
        <v>-1.668335001668334E-11</v>
      </c>
      <c r="P121" s="55">
        <f>O121*(10^12)/1000</f>
        <v>-1.6683350016683342E-2</v>
      </c>
      <c r="Q121" s="52"/>
      <c r="R121" s="52"/>
      <c r="S121" s="52"/>
      <c r="T121" s="53"/>
      <c r="U121" s="53"/>
      <c r="V121" s="107">
        <v>250</v>
      </c>
      <c r="W121" s="93">
        <v>32</v>
      </c>
      <c r="X121" s="98">
        <v>0.29166666666666669</v>
      </c>
    </row>
    <row r="122" spans="1:103" s="18" customFormat="1" ht="19" thickTop="1" thickBot="1">
      <c r="A122" s="15">
        <v>440</v>
      </c>
      <c r="B122" s="51">
        <v>32</v>
      </c>
      <c r="C122" s="16">
        <v>250</v>
      </c>
      <c r="D122" s="16" t="s">
        <v>97</v>
      </c>
      <c r="E122" s="16" t="s">
        <v>118</v>
      </c>
      <c r="F122" s="28">
        <v>0.33194444444444443</v>
      </c>
      <c r="G122" s="28">
        <v>0.37361111111111112</v>
      </c>
      <c r="H122" s="44">
        <f t="shared" si="13"/>
        <v>1.0000000000000004</v>
      </c>
      <c r="I122" s="17"/>
      <c r="J122" s="13" t="s">
        <v>47</v>
      </c>
      <c r="K122" s="16">
        <v>250</v>
      </c>
      <c r="L122" s="43">
        <v>179</v>
      </c>
      <c r="M122" s="57">
        <f t="shared" si="14"/>
        <v>1.0000000000000004</v>
      </c>
      <c r="N122" s="58">
        <f>L122-$L$119</f>
        <v>-86</v>
      </c>
      <c r="O122" s="59">
        <f>N122*(1/$N$1)*(1/108)*(1/10^6)*(1/$L$1)*(1000)*(1/M122)</f>
        <v>-2.3912801690579454E-10</v>
      </c>
      <c r="P122" s="59">
        <f>O122*(10^12)/1000</f>
        <v>-0.23912801690579455</v>
      </c>
      <c r="Q122" s="57"/>
      <c r="R122" s="57"/>
      <c r="S122" s="57"/>
      <c r="T122" s="58"/>
      <c r="U122" s="58"/>
      <c r="V122" s="108">
        <v>250</v>
      </c>
      <c r="W122" s="93">
        <v>32</v>
      </c>
      <c r="X122" s="98">
        <v>0.29166666666666669</v>
      </c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0"/>
      <c r="AN122" s="20"/>
      <c r="AO122" s="20"/>
      <c r="AP122" s="20"/>
      <c r="AQ122" s="20"/>
      <c r="AR122" s="20"/>
      <c r="AS122" s="20"/>
      <c r="AT122" s="20"/>
      <c r="AU122" s="20"/>
      <c r="AV122" s="20"/>
      <c r="AW122" s="20"/>
      <c r="AX122" s="20"/>
      <c r="AY122" s="20"/>
      <c r="AZ122" s="20"/>
      <c r="BA122" s="20"/>
      <c r="BB122" s="20"/>
      <c r="BC122" s="20"/>
      <c r="BD122" s="20"/>
      <c r="BE122" s="20"/>
      <c r="BF122" s="20"/>
      <c r="BG122" s="20"/>
      <c r="BH122" s="20"/>
      <c r="BI122" s="20"/>
      <c r="BJ122" s="20"/>
      <c r="BK122" s="20"/>
      <c r="BL122" s="20"/>
      <c r="BM122" s="20"/>
      <c r="BN122" s="20"/>
      <c r="BO122" s="20"/>
      <c r="BP122" s="20"/>
      <c r="BQ122" s="20"/>
      <c r="BR122" s="20"/>
      <c r="BS122" s="20"/>
      <c r="BT122" s="20"/>
      <c r="BU122" s="20"/>
      <c r="BV122" s="20"/>
      <c r="BW122" s="20"/>
      <c r="BX122" s="20"/>
      <c r="BY122" s="20"/>
      <c r="BZ122" s="20"/>
      <c r="CA122" s="20"/>
      <c r="CB122" s="20"/>
      <c r="CC122" s="20"/>
      <c r="CD122" s="20"/>
      <c r="CE122" s="20"/>
      <c r="CF122" s="20"/>
      <c r="CG122" s="20"/>
      <c r="CH122" s="20"/>
      <c r="CI122" s="20"/>
      <c r="CJ122" s="20"/>
      <c r="CK122" s="20"/>
      <c r="CL122" s="20"/>
      <c r="CM122" s="20"/>
      <c r="CN122" s="20"/>
      <c r="CO122" s="20"/>
      <c r="CP122" s="20"/>
      <c r="CQ122" s="20"/>
      <c r="CR122" s="20"/>
      <c r="CS122" s="20"/>
      <c r="CT122" s="20"/>
      <c r="CU122" s="20"/>
      <c r="CV122" s="20"/>
      <c r="CW122" s="20"/>
      <c r="CX122" s="20"/>
      <c r="CY122" s="20"/>
    </row>
    <row r="123" spans="1:103" ht="19" thickTop="1" thickBot="1">
      <c r="A123" s="12">
        <v>441</v>
      </c>
      <c r="B123" s="51">
        <v>33</v>
      </c>
      <c r="C123" s="13" t="s">
        <v>107</v>
      </c>
      <c r="D123" s="13" t="s">
        <v>97</v>
      </c>
      <c r="E123" s="13" t="s">
        <v>119</v>
      </c>
      <c r="F123" s="28">
        <v>0.47430555555555554</v>
      </c>
      <c r="G123" s="28">
        <v>0.51597222222222217</v>
      </c>
      <c r="H123" s="44">
        <f t="shared" si="13"/>
        <v>0.99999999999999911</v>
      </c>
      <c r="I123" s="14"/>
      <c r="J123" s="13"/>
      <c r="K123" s="13" t="s">
        <v>107</v>
      </c>
      <c r="L123" s="37">
        <v>140</v>
      </c>
      <c r="M123" s="29">
        <f t="shared" si="14"/>
        <v>0.99999999999999911</v>
      </c>
      <c r="T123" s="25"/>
      <c r="U123" s="25"/>
      <c r="V123" s="105" t="s">
        <v>107</v>
      </c>
      <c r="W123" s="92">
        <v>33</v>
      </c>
      <c r="X123" s="89">
        <v>0.41666666666666669</v>
      </c>
    </row>
    <row r="124" spans="1:103" ht="19" thickTop="1" thickBot="1">
      <c r="A124" s="3">
        <v>442</v>
      </c>
      <c r="B124" s="51">
        <v>33</v>
      </c>
      <c r="C124" s="5">
        <v>25</v>
      </c>
      <c r="D124" s="5" t="s">
        <v>97</v>
      </c>
      <c r="E124" s="5" t="s">
        <v>119</v>
      </c>
      <c r="F124" s="28">
        <v>0.47430555555555554</v>
      </c>
      <c r="G124" s="28">
        <v>0.51597222222222217</v>
      </c>
      <c r="H124" s="44">
        <f t="shared" si="13"/>
        <v>0.99999999999999911</v>
      </c>
      <c r="I124" s="8"/>
      <c r="J124" s="5"/>
      <c r="K124" s="5">
        <v>25</v>
      </c>
      <c r="L124" s="37">
        <v>5034</v>
      </c>
      <c r="M124" s="29">
        <f t="shared" si="14"/>
        <v>0.99999999999999911</v>
      </c>
      <c r="N124" s="25">
        <f>L124-$L$123</f>
        <v>4894</v>
      </c>
      <c r="O124" s="11">
        <f>N124*(1/$N$1)*(1/108)*(1/10^6)*(1/$L$1)*(1000)*(1/M124)</f>
        <v>1.3608052496941394E-8</v>
      </c>
      <c r="P124" s="11">
        <f>O124*(10^12)/1000</f>
        <v>13.608052496941395</v>
      </c>
      <c r="Q124" s="29">
        <f>AVERAGE(P124:P126)</f>
        <v>12.265042820598387</v>
      </c>
      <c r="R124" s="29">
        <f>STDEV(P124:P126)</f>
        <v>1.1633206111278784</v>
      </c>
      <c r="S124" s="22">
        <f>(R124/Q124)*100</f>
        <v>9.4848475308553581</v>
      </c>
      <c r="T124" s="84">
        <f>(Q124/10^12)*(1.5)</f>
        <v>1.8397564230897579E-11</v>
      </c>
      <c r="U124" s="84">
        <f>T124*(10^12)</f>
        <v>18.397564230897579</v>
      </c>
      <c r="V124" s="103">
        <v>25</v>
      </c>
      <c r="W124" s="92">
        <v>33</v>
      </c>
      <c r="X124" s="89">
        <v>0.41666666666666669</v>
      </c>
    </row>
    <row r="125" spans="1:103" ht="19" thickTop="1" thickBot="1">
      <c r="A125" s="3">
        <f t="shared" ref="A125:A130" si="16">A124+1</f>
        <v>443</v>
      </c>
      <c r="B125" s="51">
        <v>33</v>
      </c>
      <c r="C125" s="5">
        <v>25</v>
      </c>
      <c r="D125" s="5" t="s">
        <v>97</v>
      </c>
      <c r="E125" s="5" t="s">
        <v>119</v>
      </c>
      <c r="F125" s="28">
        <v>0.47430555555555554</v>
      </c>
      <c r="G125" s="28">
        <v>0.51597222222222217</v>
      </c>
      <c r="H125" s="44">
        <f t="shared" si="13"/>
        <v>0.99999999999999911</v>
      </c>
      <c r="I125" s="8"/>
      <c r="J125" s="5"/>
      <c r="K125" s="5">
        <v>25</v>
      </c>
      <c r="L125" s="37">
        <v>4301</v>
      </c>
      <c r="M125" s="29">
        <f t="shared" si="14"/>
        <v>0.99999999999999911</v>
      </c>
      <c r="N125" s="25">
        <f>L125-$L$123</f>
        <v>4161</v>
      </c>
      <c r="O125" s="11">
        <f>N125*(1/$N$1)*(1/108)*(1/10^6)*(1/$L$1)*(1000)*(1/M125)</f>
        <v>1.1569903236569911E-8</v>
      </c>
      <c r="P125" s="11">
        <f>O125*(10^12)/1000</f>
        <v>11.569903236569912</v>
      </c>
      <c r="T125" s="25"/>
      <c r="U125" s="25"/>
      <c r="V125" s="103">
        <v>25</v>
      </c>
      <c r="W125" s="92">
        <v>33</v>
      </c>
      <c r="X125" s="89">
        <v>0.41666666666666669</v>
      </c>
    </row>
    <row r="126" spans="1:103" s="18" customFormat="1" ht="19" thickTop="1" thickBot="1">
      <c r="A126" s="15">
        <f t="shared" si="16"/>
        <v>444</v>
      </c>
      <c r="B126" s="51">
        <v>33</v>
      </c>
      <c r="C126" s="16">
        <v>25</v>
      </c>
      <c r="D126" s="16" t="s">
        <v>97</v>
      </c>
      <c r="E126" s="16" t="s">
        <v>119</v>
      </c>
      <c r="F126" s="28">
        <v>0.47430555555555554</v>
      </c>
      <c r="G126" s="28">
        <v>0.51597222222222217</v>
      </c>
      <c r="H126" s="44">
        <f t="shared" si="13"/>
        <v>0.99999999999999911</v>
      </c>
      <c r="I126" s="17"/>
      <c r="J126" s="16"/>
      <c r="K126" s="16">
        <v>25</v>
      </c>
      <c r="L126" s="40">
        <v>4318</v>
      </c>
      <c r="M126" s="31">
        <f t="shared" si="14"/>
        <v>0.99999999999999911</v>
      </c>
      <c r="N126" s="26">
        <f>L126-$L$123</f>
        <v>4178</v>
      </c>
      <c r="O126" s="19">
        <f>N126*(1/$N$1)*(1/108)*(1/10^6)*(1/$L$1)*(1000)*(1/M126)</f>
        <v>1.1617172728283849E-8</v>
      </c>
      <c r="P126" s="19">
        <f>O126*(10^12)/1000</f>
        <v>11.617172728283849</v>
      </c>
      <c r="Q126" s="31"/>
      <c r="R126" s="31"/>
      <c r="S126" s="23"/>
      <c r="T126" s="26"/>
      <c r="U126" s="26"/>
      <c r="V126" s="104">
        <v>25</v>
      </c>
      <c r="W126" s="92">
        <v>33</v>
      </c>
      <c r="X126" s="89">
        <v>0.41666666666666669</v>
      </c>
      <c r="Y126" s="20"/>
      <c r="Z126" s="20"/>
      <c r="AA126" s="20"/>
      <c r="AB126" s="20"/>
      <c r="AC126" s="20"/>
      <c r="AD126" s="20"/>
      <c r="AE126" s="20"/>
      <c r="AF126" s="20"/>
      <c r="AG126" s="20"/>
      <c r="AH126" s="20"/>
      <c r="AI126" s="20"/>
      <c r="AJ126" s="20"/>
      <c r="AK126" s="20"/>
      <c r="AL126" s="20"/>
      <c r="AM126" s="20"/>
      <c r="AN126" s="20"/>
      <c r="AO126" s="20"/>
      <c r="AP126" s="20"/>
      <c r="AQ126" s="20"/>
      <c r="AR126" s="20"/>
      <c r="AS126" s="20"/>
      <c r="AT126" s="20"/>
      <c r="AU126" s="20"/>
      <c r="AV126" s="20"/>
      <c r="AW126" s="20"/>
      <c r="AX126" s="20"/>
      <c r="AY126" s="20"/>
      <c r="AZ126" s="20"/>
      <c r="BA126" s="20"/>
      <c r="BB126" s="20"/>
      <c r="BC126" s="20"/>
      <c r="BD126" s="20"/>
      <c r="BE126" s="20"/>
      <c r="BF126" s="20"/>
      <c r="BG126" s="20"/>
      <c r="BH126" s="20"/>
      <c r="BI126" s="20"/>
      <c r="BJ126" s="20"/>
      <c r="BK126" s="20"/>
      <c r="BL126" s="20"/>
      <c r="BM126" s="20"/>
      <c r="BN126" s="20"/>
      <c r="BO126" s="20"/>
      <c r="BP126" s="20"/>
      <c r="BQ126" s="20"/>
      <c r="BR126" s="20"/>
      <c r="BS126" s="20"/>
      <c r="BT126" s="20"/>
      <c r="BU126" s="20"/>
      <c r="BV126" s="20"/>
      <c r="BW126" s="20"/>
      <c r="BX126" s="20"/>
      <c r="BY126" s="20"/>
      <c r="BZ126" s="20"/>
      <c r="CA126" s="20"/>
      <c r="CB126" s="20"/>
      <c r="CC126" s="20"/>
      <c r="CD126" s="20"/>
      <c r="CE126" s="20"/>
      <c r="CF126" s="20"/>
      <c r="CG126" s="20"/>
      <c r="CH126" s="20"/>
      <c r="CI126" s="20"/>
      <c r="CJ126" s="20"/>
      <c r="CK126" s="20"/>
      <c r="CL126" s="20"/>
      <c r="CM126" s="20"/>
      <c r="CN126" s="20"/>
      <c r="CO126" s="20"/>
      <c r="CP126" s="20"/>
      <c r="CQ126" s="20"/>
      <c r="CR126" s="20"/>
      <c r="CS126" s="20"/>
      <c r="CT126" s="20"/>
      <c r="CU126" s="20"/>
      <c r="CV126" s="20"/>
      <c r="CW126" s="20"/>
      <c r="CX126" s="20"/>
      <c r="CY126" s="20"/>
    </row>
    <row r="127" spans="1:103" ht="19" thickTop="1" thickBot="1">
      <c r="A127" s="12">
        <f t="shared" si="16"/>
        <v>445</v>
      </c>
      <c r="B127" s="51">
        <v>33</v>
      </c>
      <c r="C127" s="13" t="s">
        <v>17</v>
      </c>
      <c r="D127" s="13" t="s">
        <v>97</v>
      </c>
      <c r="E127" s="13" t="s">
        <v>119</v>
      </c>
      <c r="F127" s="28">
        <v>0.47430555555555554</v>
      </c>
      <c r="G127" s="28">
        <v>0.51597222222222217</v>
      </c>
      <c r="H127" s="44">
        <f t="shared" si="13"/>
        <v>0.99999999999999911</v>
      </c>
      <c r="I127" s="14"/>
      <c r="J127" s="13"/>
      <c r="K127" s="13" t="s">
        <v>17</v>
      </c>
      <c r="L127" s="37">
        <v>346</v>
      </c>
      <c r="M127" s="29">
        <f t="shared" si="14"/>
        <v>0.99999999999999911</v>
      </c>
      <c r="T127" s="25"/>
      <c r="U127" s="25"/>
      <c r="V127" s="105" t="s">
        <v>17</v>
      </c>
      <c r="W127" s="92">
        <v>33</v>
      </c>
      <c r="X127" s="89">
        <v>0.41666666666666669</v>
      </c>
    </row>
    <row r="128" spans="1:103" ht="19" thickTop="1" thickBot="1">
      <c r="A128" s="3">
        <f t="shared" si="16"/>
        <v>446</v>
      </c>
      <c r="B128" s="51">
        <v>33</v>
      </c>
      <c r="C128" s="5" t="s">
        <v>18</v>
      </c>
      <c r="D128" s="5" t="s">
        <v>97</v>
      </c>
      <c r="E128" s="5" t="s">
        <v>119</v>
      </c>
      <c r="F128" s="28">
        <v>0.47430555555555554</v>
      </c>
      <c r="G128" s="28">
        <v>0.51597222222222217</v>
      </c>
      <c r="H128" s="44">
        <f t="shared" si="13"/>
        <v>0.99999999999999911</v>
      </c>
      <c r="I128" s="8"/>
      <c r="J128" s="5"/>
      <c r="K128" s="5" t="s">
        <v>18</v>
      </c>
      <c r="L128" s="37">
        <v>1886</v>
      </c>
      <c r="M128" s="29">
        <f t="shared" si="14"/>
        <v>0.99999999999999911</v>
      </c>
      <c r="N128" s="25">
        <f>L128-$L$127</f>
        <v>1540</v>
      </c>
      <c r="O128" s="11">
        <f>N128*(1/$N$1)*(1/108)*(1/10^6)*(1/$L$1)*(1000)*(1/M128)</f>
        <v>4.2820598376153964E-9</v>
      </c>
      <c r="P128" s="11">
        <f>O128*(10^12)/1000</f>
        <v>4.2820598376153969</v>
      </c>
      <c r="Q128" s="29">
        <f>AVERAGE(P128:P130)</f>
        <v>4.3728914099284504</v>
      </c>
      <c r="R128" s="29">
        <f>STDEV(P128:P130)</f>
        <v>0.22809619029905565</v>
      </c>
      <c r="S128" s="22">
        <f>(R128/Q128)*100</f>
        <v>5.2161411962157036</v>
      </c>
      <c r="T128" s="84">
        <f>(Q128/10^12)*(1.5)</f>
        <v>6.5593371148926758E-12</v>
      </c>
      <c r="U128" s="84">
        <f>T128*(10^12)</f>
        <v>6.559337114892676</v>
      </c>
      <c r="V128" s="103" t="s">
        <v>18</v>
      </c>
      <c r="W128" s="92">
        <v>33</v>
      </c>
      <c r="X128" s="89">
        <v>0.41666666666666669</v>
      </c>
    </row>
    <row r="129" spans="1:103" ht="19" thickTop="1" thickBot="1">
      <c r="A129" s="3">
        <f t="shared" si="16"/>
        <v>447</v>
      </c>
      <c r="B129" s="51">
        <v>33</v>
      </c>
      <c r="C129" s="5" t="s">
        <v>18</v>
      </c>
      <c r="D129" s="5" t="s">
        <v>97</v>
      </c>
      <c r="E129" s="5" t="s">
        <v>119</v>
      </c>
      <c r="F129" s="28">
        <v>0.47430555555555554</v>
      </c>
      <c r="G129" s="28">
        <v>0.51597222222222217</v>
      </c>
      <c r="H129" s="44">
        <f t="shared" si="13"/>
        <v>0.99999999999999911</v>
      </c>
      <c r="I129" s="8"/>
      <c r="J129" s="5"/>
      <c r="K129" s="5" t="s">
        <v>18</v>
      </c>
      <c r="L129" s="37">
        <v>2012</v>
      </c>
      <c r="M129" s="29">
        <f t="shared" si="14"/>
        <v>0.99999999999999911</v>
      </c>
      <c r="N129" s="25">
        <f>L129-$L$127</f>
        <v>1666</v>
      </c>
      <c r="O129" s="11">
        <f>N129*(1/$N$1)*(1/108)*(1/10^6)*(1/$L$1)*(1000)*(1/M129)</f>
        <v>4.6324101879657469E-9</v>
      </c>
      <c r="P129" s="11">
        <f>O129*(10^12)/1000</f>
        <v>4.6324101879657471</v>
      </c>
      <c r="T129" s="25"/>
      <c r="U129" s="25"/>
      <c r="V129" s="103" t="s">
        <v>18</v>
      </c>
      <c r="W129" s="92">
        <v>33</v>
      </c>
      <c r="X129" s="89">
        <v>0.41666666666666669</v>
      </c>
    </row>
    <row r="130" spans="1:103" s="18" customFormat="1" ht="19" thickTop="1" thickBot="1">
      <c r="A130" s="15">
        <f t="shared" si="16"/>
        <v>448</v>
      </c>
      <c r="B130" s="51">
        <v>33</v>
      </c>
      <c r="C130" s="16" t="s">
        <v>18</v>
      </c>
      <c r="D130" s="16" t="s">
        <v>97</v>
      </c>
      <c r="E130" s="16" t="s">
        <v>119</v>
      </c>
      <c r="F130" s="28">
        <v>0.47430555555555554</v>
      </c>
      <c r="G130" s="28">
        <v>0.51597222222222217</v>
      </c>
      <c r="H130" s="44">
        <f t="shared" si="13"/>
        <v>0.99999999999999911</v>
      </c>
      <c r="I130" s="17"/>
      <c r="J130" s="16"/>
      <c r="K130" s="16" t="s">
        <v>18</v>
      </c>
      <c r="L130" s="40">
        <v>1858</v>
      </c>
      <c r="M130" s="31">
        <f t="shared" si="14"/>
        <v>0.99999999999999911</v>
      </c>
      <c r="N130" s="26">
        <f>L130-$L$127</f>
        <v>1512</v>
      </c>
      <c r="O130" s="19">
        <f>N130*(1/$N$1)*(1/108)*(1/10^6)*(1/$L$1)*(1000)*(1/M130)</f>
        <v>4.2042042042042072E-9</v>
      </c>
      <c r="P130" s="19">
        <f>O130*(10^12)/1000</f>
        <v>4.204204204204208</v>
      </c>
      <c r="Q130" s="31"/>
      <c r="R130" s="31"/>
      <c r="S130" s="23"/>
      <c r="T130" s="26"/>
      <c r="U130" s="26"/>
      <c r="V130" s="104" t="s">
        <v>18</v>
      </c>
      <c r="W130" s="92">
        <v>33</v>
      </c>
      <c r="X130" s="89">
        <v>0.41666666666666669</v>
      </c>
      <c r="Y130" s="20"/>
      <c r="Z130" s="20"/>
      <c r="AA130" s="20"/>
      <c r="AB130" s="20"/>
      <c r="AC130" s="20"/>
      <c r="AD130" s="20"/>
      <c r="AE130" s="20"/>
      <c r="AF130" s="20"/>
      <c r="AG130" s="20"/>
      <c r="AH130" s="20"/>
      <c r="AI130" s="20"/>
      <c r="AJ130" s="20"/>
      <c r="AK130" s="20"/>
      <c r="AL130" s="20"/>
      <c r="AM130" s="20"/>
      <c r="AN130" s="20"/>
      <c r="AO130" s="20"/>
      <c r="AP130" s="20"/>
      <c r="AQ130" s="20"/>
      <c r="AR130" s="20"/>
      <c r="AS130" s="20"/>
      <c r="AT130" s="20"/>
      <c r="AU130" s="20"/>
      <c r="AV130" s="20"/>
      <c r="AW130" s="20"/>
      <c r="AX130" s="20"/>
      <c r="AY130" s="20"/>
      <c r="AZ130" s="20"/>
      <c r="BA130" s="20"/>
      <c r="BB130" s="20"/>
      <c r="BC130" s="20"/>
      <c r="BD130" s="20"/>
      <c r="BE130" s="20"/>
      <c r="BF130" s="20"/>
      <c r="BG130" s="20"/>
      <c r="BH130" s="20"/>
      <c r="BI130" s="20"/>
      <c r="BJ130" s="20"/>
      <c r="BK130" s="20"/>
      <c r="BL130" s="20"/>
      <c r="BM130" s="20"/>
      <c r="BN130" s="20"/>
      <c r="BO130" s="20"/>
      <c r="BP130" s="20"/>
      <c r="BQ130" s="20"/>
      <c r="BR130" s="20"/>
      <c r="BS130" s="20"/>
      <c r="BT130" s="20"/>
      <c r="BU130" s="20"/>
      <c r="BV130" s="20"/>
      <c r="BW130" s="20"/>
      <c r="BX130" s="20"/>
      <c r="BY130" s="20"/>
      <c r="BZ130" s="20"/>
      <c r="CA130" s="20"/>
      <c r="CB130" s="20"/>
      <c r="CC130" s="20"/>
      <c r="CD130" s="20"/>
      <c r="CE130" s="20"/>
      <c r="CF130" s="20"/>
      <c r="CG130" s="20"/>
      <c r="CH130" s="20"/>
      <c r="CI130" s="20"/>
      <c r="CJ130" s="20"/>
      <c r="CK130" s="20"/>
      <c r="CL130" s="20"/>
      <c r="CM130" s="20"/>
      <c r="CN130" s="20"/>
      <c r="CO130" s="20"/>
      <c r="CP130" s="20"/>
      <c r="CQ130" s="20"/>
      <c r="CR130" s="20"/>
      <c r="CS130" s="20"/>
      <c r="CT130" s="20"/>
      <c r="CU130" s="20"/>
      <c r="CV130" s="20"/>
      <c r="CW130" s="20"/>
      <c r="CX130" s="20"/>
      <c r="CY130" s="20"/>
    </row>
    <row r="131" spans="1:103" ht="19" thickTop="1" thickBot="1">
      <c r="A131" s="12">
        <v>449</v>
      </c>
      <c r="B131" s="51">
        <v>33</v>
      </c>
      <c r="C131" s="13" t="s">
        <v>19</v>
      </c>
      <c r="D131" s="13" t="s">
        <v>97</v>
      </c>
      <c r="E131" s="13" t="s">
        <v>119</v>
      </c>
      <c r="F131" s="28">
        <v>0.47430555555555554</v>
      </c>
      <c r="G131" s="28">
        <v>0.51597222222222217</v>
      </c>
      <c r="H131" s="44">
        <f t="shared" ref="H131:H146" si="17">(G131-F131)*24</f>
        <v>0.99999999999999911</v>
      </c>
      <c r="I131" s="14"/>
      <c r="J131" s="13"/>
      <c r="K131" s="13" t="s">
        <v>19</v>
      </c>
      <c r="L131" s="37">
        <v>166</v>
      </c>
      <c r="M131" s="29">
        <f t="shared" ref="M131:M146" si="18">H131</f>
        <v>0.99999999999999911</v>
      </c>
      <c r="T131" s="25"/>
      <c r="U131" s="25"/>
      <c r="V131" s="105" t="s">
        <v>19</v>
      </c>
      <c r="W131" s="92">
        <v>33</v>
      </c>
      <c r="X131" s="89">
        <v>0.41666666666666669</v>
      </c>
    </row>
    <row r="132" spans="1:103" ht="19" thickTop="1" thickBot="1">
      <c r="A132" s="3">
        <v>450</v>
      </c>
      <c r="B132" s="51">
        <v>33</v>
      </c>
      <c r="C132" s="5">
        <v>250</v>
      </c>
      <c r="D132" s="5" t="s">
        <v>97</v>
      </c>
      <c r="E132" s="5" t="s">
        <v>119</v>
      </c>
      <c r="F132" s="28">
        <v>0.47430555555555554</v>
      </c>
      <c r="G132" s="28">
        <v>0.51597222222222217</v>
      </c>
      <c r="H132" s="44">
        <f t="shared" si="17"/>
        <v>0.99999999999999911</v>
      </c>
      <c r="I132" s="8"/>
      <c r="J132" s="5"/>
      <c r="K132" s="5">
        <v>250</v>
      </c>
      <c r="L132" s="37">
        <v>229</v>
      </c>
      <c r="M132" s="29">
        <f t="shared" si="18"/>
        <v>0.99999999999999911</v>
      </c>
      <c r="N132" s="25">
        <f>L132-$L$131</f>
        <v>63</v>
      </c>
      <c r="O132" s="11">
        <f>N132*(1/$N$1)*(1/108)*(1/10^6)*(1/$L$1)*(1000)*(1/M132)</f>
        <v>1.7517517517517529E-10</v>
      </c>
      <c r="P132" s="11">
        <f>O132*(10^12)/1000</f>
        <v>0.17517517517517531</v>
      </c>
      <c r="Q132" s="29">
        <f>AVERAGE(P132:P134)</f>
        <v>0.13717421124828541</v>
      </c>
      <c r="R132" s="29">
        <f>STDEV(P132:P134)</f>
        <v>8.5807747931332432E-2</v>
      </c>
      <c r="S132" s="22">
        <f>(R132/Q132)*100</f>
        <v>62.553848241941303</v>
      </c>
      <c r="T132" s="84">
        <f>(Q132/10^12)*(1.5)</f>
        <v>2.0576131687242812E-13</v>
      </c>
      <c r="U132" s="84">
        <f>T132*(10^12)</f>
        <v>0.20576131687242813</v>
      </c>
      <c r="V132" s="103">
        <v>250</v>
      </c>
      <c r="W132" s="92">
        <v>33</v>
      </c>
      <c r="X132" s="89">
        <v>0.41666666666666669</v>
      </c>
    </row>
    <row r="133" spans="1:103" ht="19" thickTop="1" thickBot="1">
      <c r="A133" s="3">
        <v>451</v>
      </c>
      <c r="B133" s="51">
        <v>33</v>
      </c>
      <c r="C133" s="5">
        <v>250</v>
      </c>
      <c r="D133" s="5" t="s">
        <v>97</v>
      </c>
      <c r="E133" s="5" t="s">
        <v>119</v>
      </c>
      <c r="F133" s="28">
        <v>0.47430555555555554</v>
      </c>
      <c r="G133" s="28">
        <v>0.51597222222222217</v>
      </c>
      <c r="H133" s="44">
        <f t="shared" si="17"/>
        <v>0.99999999999999911</v>
      </c>
      <c r="I133" s="8"/>
      <c r="J133" s="5"/>
      <c r="K133" s="5">
        <v>250</v>
      </c>
      <c r="L133" s="37">
        <v>180</v>
      </c>
      <c r="M133" s="29">
        <f t="shared" si="18"/>
        <v>0.99999999999999911</v>
      </c>
      <c r="N133" s="25">
        <f>L133-$L$131</f>
        <v>14</v>
      </c>
      <c r="O133" s="11">
        <f>N133*(1/$N$1)*(1/108)*(1/10^6)*(1/$L$1)*(1000)*(1/M133)</f>
        <v>3.8927816705594518E-11</v>
      </c>
      <c r="P133" s="11">
        <f>O133*(10^12)/1000</f>
        <v>3.8927816705594517E-2</v>
      </c>
      <c r="T133" s="25"/>
      <c r="U133" s="25"/>
      <c r="V133" s="103">
        <v>250</v>
      </c>
      <c r="W133" s="92">
        <v>33</v>
      </c>
      <c r="X133" s="89">
        <v>0.41666666666666669</v>
      </c>
    </row>
    <row r="134" spans="1:103" s="18" customFormat="1" ht="19" thickTop="1" thickBot="1">
      <c r="A134" s="15">
        <v>452</v>
      </c>
      <c r="B134" s="51">
        <v>33</v>
      </c>
      <c r="C134" s="16">
        <v>250</v>
      </c>
      <c r="D134" s="16" t="s">
        <v>97</v>
      </c>
      <c r="E134" s="16" t="s">
        <v>119</v>
      </c>
      <c r="F134" s="28">
        <v>0.47430555555555554</v>
      </c>
      <c r="G134" s="28">
        <v>0.51597222222222217</v>
      </c>
      <c r="H134" s="44">
        <f t="shared" si="17"/>
        <v>0.99999999999999911</v>
      </c>
      <c r="I134" s="17"/>
      <c r="J134" s="16"/>
      <c r="K134" s="16">
        <v>250</v>
      </c>
      <c r="L134" s="40">
        <v>237</v>
      </c>
      <c r="M134" s="31">
        <f t="shared" si="18"/>
        <v>0.99999999999999911</v>
      </c>
      <c r="N134" s="26">
        <f>L134-$L$131</f>
        <v>71</v>
      </c>
      <c r="O134" s="19">
        <f>N134*(1/$N$1)*(1/108)*(1/10^6)*(1/$L$1)*(1000)*(1/M134)</f>
        <v>1.9741964186408646E-10</v>
      </c>
      <c r="P134" s="19">
        <f>O134*(10^12)/1000</f>
        <v>0.19741964186408645</v>
      </c>
      <c r="Q134" s="31"/>
      <c r="R134" s="31"/>
      <c r="S134" s="23"/>
      <c r="T134" s="26"/>
      <c r="U134" s="26"/>
      <c r="V134" s="104">
        <v>250</v>
      </c>
      <c r="W134" s="92">
        <v>33</v>
      </c>
      <c r="X134" s="89">
        <v>0.41666666666666669</v>
      </c>
      <c r="Y134" s="20"/>
      <c r="Z134" s="20"/>
      <c r="AA134" s="20"/>
      <c r="AB134" s="20"/>
      <c r="AC134" s="20"/>
      <c r="AD134" s="20"/>
      <c r="AE134" s="20"/>
      <c r="AF134" s="20"/>
      <c r="AG134" s="20"/>
      <c r="AH134" s="20"/>
      <c r="AI134" s="20"/>
      <c r="AJ134" s="20"/>
      <c r="AK134" s="20"/>
      <c r="AL134" s="20"/>
      <c r="AM134" s="20"/>
      <c r="AN134" s="20"/>
      <c r="AO134" s="20"/>
      <c r="AP134" s="20"/>
      <c r="AQ134" s="20"/>
      <c r="AR134" s="20"/>
      <c r="AS134" s="20"/>
      <c r="AT134" s="20"/>
      <c r="AU134" s="20"/>
      <c r="AV134" s="20"/>
      <c r="AW134" s="20"/>
      <c r="AX134" s="20"/>
      <c r="AY134" s="20"/>
      <c r="AZ134" s="20"/>
      <c r="BA134" s="20"/>
      <c r="BB134" s="20"/>
      <c r="BC134" s="20"/>
      <c r="BD134" s="20"/>
      <c r="BE134" s="20"/>
      <c r="BF134" s="20"/>
      <c r="BG134" s="20"/>
      <c r="BH134" s="20"/>
      <c r="BI134" s="20"/>
      <c r="BJ134" s="20"/>
      <c r="BK134" s="20"/>
      <c r="BL134" s="20"/>
      <c r="BM134" s="20"/>
      <c r="BN134" s="20"/>
      <c r="BO134" s="20"/>
      <c r="BP134" s="20"/>
      <c r="BQ134" s="20"/>
      <c r="BR134" s="20"/>
      <c r="BS134" s="20"/>
      <c r="BT134" s="20"/>
      <c r="BU134" s="20"/>
      <c r="BV134" s="20"/>
      <c r="BW134" s="20"/>
      <c r="BX134" s="20"/>
      <c r="BY134" s="20"/>
      <c r="BZ134" s="20"/>
      <c r="CA134" s="20"/>
      <c r="CB134" s="20"/>
      <c r="CC134" s="20"/>
      <c r="CD134" s="20"/>
      <c r="CE134" s="20"/>
      <c r="CF134" s="20"/>
      <c r="CG134" s="20"/>
      <c r="CH134" s="20"/>
      <c r="CI134" s="20"/>
      <c r="CJ134" s="20"/>
      <c r="CK134" s="20"/>
      <c r="CL134" s="20"/>
      <c r="CM134" s="20"/>
      <c r="CN134" s="20"/>
      <c r="CO134" s="20"/>
      <c r="CP134" s="20"/>
      <c r="CQ134" s="20"/>
      <c r="CR134" s="20"/>
      <c r="CS134" s="20"/>
      <c r="CT134" s="20"/>
      <c r="CU134" s="20"/>
      <c r="CV134" s="20"/>
      <c r="CW134" s="20"/>
      <c r="CX134" s="20"/>
      <c r="CY134" s="20"/>
    </row>
    <row r="135" spans="1:103" ht="19" thickTop="1" thickBot="1">
      <c r="A135" s="12">
        <v>453</v>
      </c>
      <c r="B135" s="51">
        <v>34</v>
      </c>
      <c r="C135" s="13" t="s">
        <v>107</v>
      </c>
      <c r="D135" s="13" t="s">
        <v>97</v>
      </c>
      <c r="E135" s="13" t="s">
        <v>120</v>
      </c>
      <c r="F135" s="28">
        <v>0.58958333333333335</v>
      </c>
      <c r="G135" s="28">
        <v>0.63124999999999998</v>
      </c>
      <c r="H135" s="44">
        <f t="shared" si="17"/>
        <v>0.99999999999999911</v>
      </c>
      <c r="I135" s="14"/>
      <c r="J135" s="13" t="s">
        <v>47</v>
      </c>
      <c r="K135" s="13" t="s">
        <v>107</v>
      </c>
      <c r="L135" s="37">
        <v>350</v>
      </c>
      <c r="M135" s="29">
        <f t="shared" si="18"/>
        <v>0.99999999999999911</v>
      </c>
      <c r="T135" s="25"/>
      <c r="U135" s="25"/>
      <c r="V135" s="105" t="s">
        <v>107</v>
      </c>
      <c r="W135" s="92">
        <v>34</v>
      </c>
      <c r="X135" s="89">
        <v>0.54166666666666663</v>
      </c>
    </row>
    <row r="136" spans="1:103" ht="19" thickTop="1" thickBot="1">
      <c r="A136" s="3">
        <f t="shared" ref="A136:A142" si="19">A135+1</f>
        <v>454</v>
      </c>
      <c r="B136" s="51">
        <v>34</v>
      </c>
      <c r="C136" s="5">
        <v>25</v>
      </c>
      <c r="D136" s="5" t="s">
        <v>97</v>
      </c>
      <c r="E136" s="5" t="s">
        <v>120</v>
      </c>
      <c r="F136" s="28">
        <v>0.58958333333333335</v>
      </c>
      <c r="G136" s="28">
        <v>0.63124999999999998</v>
      </c>
      <c r="H136" s="44">
        <f t="shared" si="17"/>
        <v>0.99999999999999911</v>
      </c>
      <c r="I136" s="8"/>
      <c r="J136" s="13" t="s">
        <v>47</v>
      </c>
      <c r="K136" s="5">
        <v>25</v>
      </c>
      <c r="L136" s="37">
        <v>5877</v>
      </c>
      <c r="M136" s="29">
        <f t="shared" si="18"/>
        <v>0.99999999999999911</v>
      </c>
      <c r="N136" s="25">
        <f>L136-$L$135</f>
        <v>5527</v>
      </c>
      <c r="O136" s="11">
        <f>N136*(1/$N$1)*(1/108)*(1/10^6)*(1/$L$1)*(1000)*(1/M136)</f>
        <v>1.5368145923701492E-8</v>
      </c>
      <c r="P136" s="11">
        <f>O136*(10^12)/1000</f>
        <v>15.368145923701492</v>
      </c>
      <c r="Q136" s="29">
        <f>AVERAGE(P136:P138)</f>
        <v>17.457272086901728</v>
      </c>
      <c r="R136" s="29">
        <f>STDEV(P136:P138)</f>
        <v>2.1549189571450929</v>
      </c>
      <c r="S136" s="22">
        <f>(R136/Q136)*100</f>
        <v>12.343961567523133</v>
      </c>
      <c r="T136" s="84">
        <f>(Q136/10^12)*(1.5)</f>
        <v>2.618590813035259E-11</v>
      </c>
      <c r="U136" s="84">
        <f>T136*(10^12)</f>
        <v>26.18590813035259</v>
      </c>
      <c r="V136" s="103">
        <v>25</v>
      </c>
      <c r="W136" s="92">
        <v>34</v>
      </c>
      <c r="X136" s="89">
        <v>0.54166666666666663</v>
      </c>
    </row>
    <row r="137" spans="1:103" ht="19" thickTop="1" thickBot="1">
      <c r="A137" s="3">
        <f t="shared" si="19"/>
        <v>455</v>
      </c>
      <c r="B137" s="51">
        <v>34</v>
      </c>
      <c r="C137" s="5">
        <v>25</v>
      </c>
      <c r="D137" s="5" t="s">
        <v>97</v>
      </c>
      <c r="E137" s="5" t="s">
        <v>120</v>
      </c>
      <c r="F137" s="28">
        <v>0.58958333333333335</v>
      </c>
      <c r="G137" s="28">
        <v>0.63124999999999998</v>
      </c>
      <c r="H137" s="44">
        <f t="shared" si="17"/>
        <v>0.99999999999999911</v>
      </c>
      <c r="I137" s="8"/>
      <c r="J137" s="13" t="s">
        <v>47</v>
      </c>
      <c r="K137" s="5">
        <v>25</v>
      </c>
      <c r="L137" s="37">
        <v>7425</v>
      </c>
      <c r="M137" s="29">
        <f t="shared" si="18"/>
        <v>0.99999999999999911</v>
      </c>
      <c r="N137" s="25">
        <f>L137-$L$135</f>
        <v>7075</v>
      </c>
      <c r="O137" s="11">
        <f>N137*(1/$N$1)*(1/108)*(1/10^6)*(1/$L$1)*(1000)*(1/M137)</f>
        <v>1.9672450228005801E-8</v>
      </c>
      <c r="P137" s="11">
        <f>O137*(10^12)/1000</f>
        <v>19.6724502280058</v>
      </c>
      <c r="T137" s="25"/>
      <c r="U137" s="25"/>
      <c r="V137" s="103">
        <v>25</v>
      </c>
      <c r="W137" s="92">
        <v>34</v>
      </c>
      <c r="X137" s="89">
        <v>0.54166666666666663</v>
      </c>
    </row>
    <row r="138" spans="1:103" s="18" customFormat="1" ht="19" thickTop="1" thickBot="1">
      <c r="A138" s="15">
        <f t="shared" si="19"/>
        <v>456</v>
      </c>
      <c r="B138" s="51">
        <v>34</v>
      </c>
      <c r="C138" s="16">
        <v>25</v>
      </c>
      <c r="D138" s="16" t="s">
        <v>97</v>
      </c>
      <c r="E138" s="16" t="s">
        <v>120</v>
      </c>
      <c r="F138" s="28">
        <v>0.58958333333333335</v>
      </c>
      <c r="G138" s="28">
        <v>0.63124999999999998</v>
      </c>
      <c r="H138" s="44">
        <f t="shared" si="17"/>
        <v>0.99999999999999911</v>
      </c>
      <c r="I138" s="17"/>
      <c r="J138" s="13" t="s">
        <v>47</v>
      </c>
      <c r="K138" s="16">
        <v>25</v>
      </c>
      <c r="L138" s="40">
        <v>6583</v>
      </c>
      <c r="M138" s="31">
        <f t="shared" si="18"/>
        <v>0.99999999999999911</v>
      </c>
      <c r="N138" s="26">
        <f>L138-$L$135</f>
        <v>6233</v>
      </c>
      <c r="O138" s="19">
        <f>N138*(1/$N$1)*(1/108)*(1/10^6)*(1/$L$1)*(1000)*(1/M138)</f>
        <v>1.7331220108997899E-8</v>
      </c>
      <c r="P138" s="19">
        <f>O138*(10^12)/1000</f>
        <v>17.331220108997901</v>
      </c>
      <c r="Q138" s="31"/>
      <c r="R138" s="31"/>
      <c r="S138" s="23"/>
      <c r="T138" s="26"/>
      <c r="U138" s="26"/>
      <c r="V138" s="104">
        <v>25</v>
      </c>
      <c r="W138" s="92">
        <v>34</v>
      </c>
      <c r="X138" s="89">
        <v>0.54166666666666663</v>
      </c>
      <c r="Y138" s="20"/>
      <c r="Z138" s="20"/>
      <c r="AA138" s="20"/>
      <c r="AB138" s="20"/>
      <c r="AC138" s="20"/>
      <c r="AD138" s="20"/>
      <c r="AE138" s="20"/>
      <c r="AF138" s="20"/>
      <c r="AG138" s="20"/>
      <c r="AH138" s="20"/>
      <c r="AI138" s="20"/>
      <c r="AJ138" s="20"/>
      <c r="AK138" s="20"/>
      <c r="AL138" s="20"/>
      <c r="AM138" s="20"/>
      <c r="AN138" s="20"/>
      <c r="AO138" s="20"/>
      <c r="AP138" s="20"/>
      <c r="AQ138" s="20"/>
      <c r="AR138" s="20"/>
      <c r="AS138" s="20"/>
      <c r="AT138" s="20"/>
      <c r="AU138" s="20"/>
      <c r="AV138" s="20"/>
      <c r="AW138" s="20"/>
      <c r="AX138" s="20"/>
      <c r="AY138" s="20"/>
      <c r="AZ138" s="20"/>
      <c r="BA138" s="20"/>
      <c r="BB138" s="20"/>
      <c r="BC138" s="20"/>
      <c r="BD138" s="20"/>
      <c r="BE138" s="20"/>
      <c r="BF138" s="20"/>
      <c r="BG138" s="20"/>
      <c r="BH138" s="20"/>
      <c r="BI138" s="20"/>
      <c r="BJ138" s="20"/>
      <c r="BK138" s="20"/>
      <c r="BL138" s="20"/>
      <c r="BM138" s="20"/>
      <c r="BN138" s="20"/>
      <c r="BO138" s="20"/>
      <c r="BP138" s="20"/>
      <c r="BQ138" s="20"/>
      <c r="BR138" s="20"/>
      <c r="BS138" s="20"/>
      <c r="BT138" s="20"/>
      <c r="BU138" s="20"/>
      <c r="BV138" s="20"/>
      <c r="BW138" s="20"/>
      <c r="BX138" s="20"/>
      <c r="BY138" s="20"/>
      <c r="BZ138" s="20"/>
      <c r="CA138" s="20"/>
      <c r="CB138" s="20"/>
      <c r="CC138" s="20"/>
      <c r="CD138" s="20"/>
      <c r="CE138" s="20"/>
      <c r="CF138" s="20"/>
      <c r="CG138" s="20"/>
      <c r="CH138" s="20"/>
      <c r="CI138" s="20"/>
      <c r="CJ138" s="20"/>
      <c r="CK138" s="20"/>
      <c r="CL138" s="20"/>
      <c r="CM138" s="20"/>
      <c r="CN138" s="20"/>
      <c r="CO138" s="20"/>
      <c r="CP138" s="20"/>
      <c r="CQ138" s="20"/>
      <c r="CR138" s="20"/>
      <c r="CS138" s="20"/>
      <c r="CT138" s="20"/>
      <c r="CU138" s="20"/>
      <c r="CV138" s="20"/>
      <c r="CW138" s="20"/>
      <c r="CX138" s="20"/>
      <c r="CY138" s="20"/>
    </row>
    <row r="139" spans="1:103" ht="19" thickTop="1" thickBot="1">
      <c r="A139" s="12">
        <f t="shared" si="19"/>
        <v>457</v>
      </c>
      <c r="B139" s="51">
        <v>34</v>
      </c>
      <c r="C139" s="13" t="s">
        <v>17</v>
      </c>
      <c r="D139" s="13" t="s">
        <v>97</v>
      </c>
      <c r="E139" s="13" t="s">
        <v>120</v>
      </c>
      <c r="F139" s="28">
        <v>0.58958333333333335</v>
      </c>
      <c r="G139" s="28">
        <v>0.63124999999999998</v>
      </c>
      <c r="H139" s="44">
        <f t="shared" si="17"/>
        <v>0.99999999999999911</v>
      </c>
      <c r="I139" s="14"/>
      <c r="J139" s="13" t="s">
        <v>47</v>
      </c>
      <c r="K139" s="13" t="s">
        <v>17</v>
      </c>
      <c r="L139" s="37">
        <v>438</v>
      </c>
      <c r="M139" s="29">
        <f t="shared" si="18"/>
        <v>0.99999999999999911</v>
      </c>
      <c r="T139" s="25"/>
      <c r="U139" s="25"/>
      <c r="V139" s="105" t="s">
        <v>17</v>
      </c>
      <c r="W139" s="92">
        <v>34</v>
      </c>
      <c r="X139" s="89">
        <v>0.54166666666666663</v>
      </c>
    </row>
    <row r="140" spans="1:103" ht="19" thickTop="1" thickBot="1">
      <c r="A140" s="3">
        <f t="shared" si="19"/>
        <v>458</v>
      </c>
      <c r="B140" s="51">
        <v>34</v>
      </c>
      <c r="C140" s="5" t="s">
        <v>18</v>
      </c>
      <c r="D140" s="5" t="s">
        <v>97</v>
      </c>
      <c r="E140" s="5" t="s">
        <v>120</v>
      </c>
      <c r="F140" s="28">
        <v>0.58958333333333335</v>
      </c>
      <c r="G140" s="28">
        <v>0.63124999999999998</v>
      </c>
      <c r="H140" s="44">
        <f t="shared" si="17"/>
        <v>0.99999999999999911</v>
      </c>
      <c r="I140" s="8"/>
      <c r="J140" s="13" t="s">
        <v>47</v>
      </c>
      <c r="K140" s="5" t="s">
        <v>18</v>
      </c>
      <c r="L140" s="37">
        <v>4280</v>
      </c>
      <c r="M140" s="29">
        <f t="shared" si="18"/>
        <v>0.99999999999999911</v>
      </c>
      <c r="N140" s="25">
        <f>L140-$L$139</f>
        <v>3842</v>
      </c>
      <c r="O140" s="11">
        <f>N140*(1/$N$1)*(1/108)*(1/10^6)*(1/$L$1)*(1000)*(1/M140)</f>
        <v>1.0682905127349579E-8</v>
      </c>
      <c r="P140" s="11">
        <f>O140*(10^12)/1000</f>
        <v>10.68290512734958</v>
      </c>
      <c r="Q140" s="29">
        <f>AVERAGE(P140:P142)</f>
        <v>9.4576057539020564</v>
      </c>
      <c r="R140" s="29">
        <f>STDEV(P140:P142)</f>
        <v>1.0644140501339923</v>
      </c>
      <c r="S140" s="22">
        <f>(R140/Q140)*100</f>
        <v>11.254582584972228</v>
      </c>
      <c r="T140" s="84">
        <f>(Q140/10^12)*(1.5)</f>
        <v>1.4186408630853084E-11</v>
      </c>
      <c r="U140" s="84">
        <f>T140*(10^12)</f>
        <v>14.186408630853084</v>
      </c>
      <c r="V140" s="103" t="s">
        <v>18</v>
      </c>
      <c r="W140" s="92">
        <v>34</v>
      </c>
      <c r="X140" s="89">
        <v>0.54166666666666663</v>
      </c>
    </row>
    <row r="141" spans="1:103" ht="19" thickTop="1" thickBot="1">
      <c r="A141" s="3">
        <f t="shared" si="19"/>
        <v>459</v>
      </c>
      <c r="B141" s="51">
        <v>34</v>
      </c>
      <c r="C141" s="5" t="s">
        <v>18</v>
      </c>
      <c r="D141" s="5" t="s">
        <v>97</v>
      </c>
      <c r="E141" s="5" t="s">
        <v>120</v>
      </c>
      <c r="F141" s="28">
        <v>0.58958333333333335</v>
      </c>
      <c r="G141" s="28">
        <v>0.63124999999999998</v>
      </c>
      <c r="H141" s="44">
        <f t="shared" si="17"/>
        <v>0.99999999999999911</v>
      </c>
      <c r="I141" s="8"/>
      <c r="J141" s="13" t="s">
        <v>47</v>
      </c>
      <c r="K141" s="5" t="s">
        <v>18</v>
      </c>
      <c r="L141" s="37">
        <v>3649</v>
      </c>
      <c r="M141" s="29">
        <f t="shared" si="18"/>
        <v>0.99999999999999911</v>
      </c>
      <c r="N141" s="25">
        <f>L141-$L$139</f>
        <v>3211</v>
      </c>
      <c r="O141" s="11">
        <f>N141*(1/$N$1)*(1/108)*(1/10^6)*(1/$L$1)*(1000)*(1/M141)</f>
        <v>8.9283728172617129E-9</v>
      </c>
      <c r="P141" s="11">
        <f>O141*(10^12)/1000</f>
        <v>8.9283728172617121</v>
      </c>
      <c r="T141" s="25"/>
      <c r="U141" s="25"/>
      <c r="V141" s="103" t="s">
        <v>18</v>
      </c>
      <c r="W141" s="92">
        <v>34</v>
      </c>
      <c r="X141" s="89">
        <v>0.54166666666666663</v>
      </c>
    </row>
    <row r="142" spans="1:103" s="18" customFormat="1" ht="19" thickTop="1" thickBot="1">
      <c r="A142" s="15">
        <f t="shared" si="19"/>
        <v>460</v>
      </c>
      <c r="B142" s="51">
        <v>34</v>
      </c>
      <c r="C142" s="16" t="s">
        <v>18</v>
      </c>
      <c r="D142" s="16" t="s">
        <v>97</v>
      </c>
      <c r="E142" s="16" t="s">
        <v>120</v>
      </c>
      <c r="F142" s="28">
        <v>0.58958333333333335</v>
      </c>
      <c r="G142" s="28">
        <v>0.63124999999999998</v>
      </c>
      <c r="H142" s="44">
        <f t="shared" si="17"/>
        <v>0.99999999999999911</v>
      </c>
      <c r="I142" s="17"/>
      <c r="J142" s="13" t="s">
        <v>47</v>
      </c>
      <c r="K142" s="16" t="s">
        <v>18</v>
      </c>
      <c r="L142" s="40">
        <v>3589</v>
      </c>
      <c r="M142" s="31">
        <f t="shared" si="18"/>
        <v>0.99999999999999911</v>
      </c>
      <c r="N142" s="26">
        <f>L142-$L$139</f>
        <v>3151</v>
      </c>
      <c r="O142" s="19">
        <f>N142*(1/$N$1)*(1/108)*(1/10^6)*(1/$L$1)*(1000)*(1/M142)</f>
        <v>8.7615393170948782E-9</v>
      </c>
      <c r="P142" s="19">
        <f>O142*(10^12)/1000</f>
        <v>8.7615393170948774</v>
      </c>
      <c r="Q142" s="31"/>
      <c r="R142" s="31"/>
      <c r="S142" s="23"/>
      <c r="T142" s="26"/>
      <c r="U142" s="26"/>
      <c r="V142" s="104" t="s">
        <v>18</v>
      </c>
      <c r="W142" s="92">
        <v>34</v>
      </c>
      <c r="X142" s="89">
        <v>0.54166666666666663</v>
      </c>
      <c r="Y142" s="20"/>
      <c r="Z142" s="20"/>
      <c r="AA142" s="20"/>
      <c r="AB142" s="20"/>
      <c r="AC142" s="20"/>
      <c r="AD142" s="20"/>
      <c r="AE142" s="20"/>
      <c r="AF142" s="20"/>
      <c r="AG142" s="20"/>
      <c r="AH142" s="20"/>
      <c r="AI142" s="20"/>
      <c r="AJ142" s="20"/>
      <c r="AK142" s="20"/>
      <c r="AL142" s="20"/>
      <c r="AM142" s="20"/>
      <c r="AN142" s="20"/>
      <c r="AO142" s="20"/>
      <c r="AP142" s="20"/>
      <c r="AQ142" s="20"/>
      <c r="AR142" s="20"/>
      <c r="AS142" s="20"/>
      <c r="AT142" s="20"/>
      <c r="AU142" s="20"/>
      <c r="AV142" s="20"/>
      <c r="AW142" s="20"/>
      <c r="AX142" s="20"/>
      <c r="AY142" s="20"/>
      <c r="AZ142" s="20"/>
      <c r="BA142" s="20"/>
      <c r="BB142" s="20"/>
      <c r="BC142" s="20"/>
      <c r="BD142" s="20"/>
      <c r="BE142" s="20"/>
      <c r="BF142" s="20"/>
      <c r="BG142" s="20"/>
      <c r="BH142" s="20"/>
      <c r="BI142" s="20"/>
      <c r="BJ142" s="20"/>
      <c r="BK142" s="20"/>
      <c r="BL142" s="20"/>
      <c r="BM142" s="20"/>
      <c r="BN142" s="20"/>
      <c r="BO142" s="20"/>
      <c r="BP142" s="20"/>
      <c r="BQ142" s="20"/>
      <c r="BR142" s="20"/>
      <c r="BS142" s="20"/>
      <c r="BT142" s="20"/>
      <c r="BU142" s="20"/>
      <c r="BV142" s="20"/>
      <c r="BW142" s="20"/>
      <c r="BX142" s="20"/>
      <c r="BY142" s="20"/>
      <c r="BZ142" s="20"/>
      <c r="CA142" s="20"/>
      <c r="CB142" s="20"/>
      <c r="CC142" s="20"/>
      <c r="CD142" s="20"/>
      <c r="CE142" s="20"/>
      <c r="CF142" s="20"/>
      <c r="CG142" s="20"/>
      <c r="CH142" s="20"/>
      <c r="CI142" s="20"/>
      <c r="CJ142" s="20"/>
      <c r="CK142" s="20"/>
      <c r="CL142" s="20"/>
      <c r="CM142" s="20"/>
      <c r="CN142" s="20"/>
      <c r="CO142" s="20"/>
      <c r="CP142" s="20"/>
      <c r="CQ142" s="20"/>
      <c r="CR142" s="20"/>
      <c r="CS142" s="20"/>
      <c r="CT142" s="20"/>
      <c r="CU142" s="20"/>
      <c r="CV142" s="20"/>
      <c r="CW142" s="20"/>
      <c r="CX142" s="20"/>
      <c r="CY142" s="20"/>
    </row>
    <row r="143" spans="1:103" ht="19" thickTop="1" thickBot="1">
      <c r="A143" s="12">
        <v>461</v>
      </c>
      <c r="B143" s="51">
        <v>34</v>
      </c>
      <c r="C143" s="13" t="s">
        <v>19</v>
      </c>
      <c r="D143" s="13" t="s">
        <v>97</v>
      </c>
      <c r="E143" s="13" t="s">
        <v>120</v>
      </c>
      <c r="F143" s="28">
        <v>0.58958333333333335</v>
      </c>
      <c r="G143" s="28">
        <v>0.63124999999999998</v>
      </c>
      <c r="H143" s="44">
        <f t="shared" si="17"/>
        <v>0.99999999999999911</v>
      </c>
      <c r="I143" s="14"/>
      <c r="J143" s="13" t="s">
        <v>47</v>
      </c>
      <c r="K143" s="13" t="s">
        <v>19</v>
      </c>
      <c r="L143" s="37">
        <v>202</v>
      </c>
      <c r="M143" s="29">
        <f t="shared" si="18"/>
        <v>0.99999999999999911</v>
      </c>
      <c r="T143" s="25"/>
      <c r="U143" s="25"/>
      <c r="V143" s="105" t="s">
        <v>19</v>
      </c>
      <c r="W143" s="92">
        <v>34</v>
      </c>
      <c r="X143" s="89">
        <v>0.54166666666666663</v>
      </c>
    </row>
    <row r="144" spans="1:103" ht="19" thickTop="1" thickBot="1">
      <c r="A144" s="3">
        <v>462</v>
      </c>
      <c r="B144" s="51">
        <v>34</v>
      </c>
      <c r="C144" s="5">
        <v>250</v>
      </c>
      <c r="D144" s="5" t="s">
        <v>97</v>
      </c>
      <c r="E144" s="5" t="s">
        <v>120</v>
      </c>
      <c r="F144" s="28">
        <v>0.58958333333333335</v>
      </c>
      <c r="G144" s="28">
        <v>0.63124999999999998</v>
      </c>
      <c r="H144" s="44">
        <f t="shared" si="17"/>
        <v>0.99999999999999911</v>
      </c>
      <c r="I144" s="8"/>
      <c r="J144" s="13" t="s">
        <v>47</v>
      </c>
      <c r="K144" s="5">
        <v>250</v>
      </c>
      <c r="L144" s="37">
        <v>489</v>
      </c>
      <c r="M144" s="29">
        <f t="shared" si="18"/>
        <v>0.99999999999999911</v>
      </c>
      <c r="N144" s="25">
        <f>L144-$L$143</f>
        <v>287</v>
      </c>
      <c r="O144" s="11">
        <f>N144*(1/$N$1)*(1/108)*(1/10^6)*(1/$L$1)*(1000)*(1/M144)</f>
        <v>7.9802024246468745E-10</v>
      </c>
      <c r="P144" s="11">
        <f>O144*(10^12)/1000</f>
        <v>0.7980202424646875</v>
      </c>
      <c r="Q144" s="29">
        <f>AVERAGE(P144:P146)</f>
        <v>1.193786378971565</v>
      </c>
      <c r="R144" s="29">
        <f>STDEV(P144:P146)</f>
        <v>0.37475008715426811</v>
      </c>
      <c r="S144" s="22">
        <f>(R144/Q144)*100</f>
        <v>31.391720809975361</v>
      </c>
      <c r="T144" s="84">
        <f>(Q144/10^12)*(1.5)</f>
        <v>1.7906795684573475E-12</v>
      </c>
      <c r="U144" s="84">
        <f>T144*(10^12)</f>
        <v>1.7906795684573475</v>
      </c>
      <c r="V144" s="103">
        <v>250</v>
      </c>
      <c r="W144" s="92">
        <v>34</v>
      </c>
      <c r="X144" s="89">
        <v>0.54166666666666663</v>
      </c>
    </row>
    <row r="145" spans="1:103" ht="19" thickTop="1" thickBot="1">
      <c r="A145" s="3">
        <v>463</v>
      </c>
      <c r="B145" s="51">
        <v>34</v>
      </c>
      <c r="C145" s="5">
        <v>250</v>
      </c>
      <c r="D145" s="5" t="s">
        <v>97</v>
      </c>
      <c r="E145" s="5" t="s">
        <v>120</v>
      </c>
      <c r="F145" s="28">
        <v>0.58958333333333335</v>
      </c>
      <c r="G145" s="28">
        <v>0.63124999999999998</v>
      </c>
      <c r="H145" s="44">
        <f t="shared" si="17"/>
        <v>0.99999999999999911</v>
      </c>
      <c r="I145" s="8"/>
      <c r="J145" s="13" t="s">
        <v>47</v>
      </c>
      <c r="K145" s="5">
        <v>250</v>
      </c>
      <c r="L145" s="37">
        <v>757</v>
      </c>
      <c r="M145" s="29">
        <f t="shared" si="18"/>
        <v>0.99999999999999911</v>
      </c>
      <c r="N145" s="25">
        <f>L145-$L$143</f>
        <v>555</v>
      </c>
      <c r="O145" s="11">
        <f>N145*(1/$N$1)*(1/108)*(1/10^6)*(1/$L$1)*(1000)*(1/M145)</f>
        <v>1.5432098765432112E-9</v>
      </c>
      <c r="P145" s="11">
        <f>O145*(10^12)/1000</f>
        <v>1.543209876543211</v>
      </c>
      <c r="T145" s="25"/>
      <c r="U145" s="25"/>
      <c r="V145" s="103">
        <v>250</v>
      </c>
      <c r="W145" s="92">
        <v>34</v>
      </c>
      <c r="X145" s="89">
        <v>0.54166666666666663</v>
      </c>
    </row>
    <row r="146" spans="1:103" s="18" customFormat="1" ht="19" thickTop="1" thickBot="1">
      <c r="A146" s="15">
        <v>464</v>
      </c>
      <c r="B146" s="51">
        <v>34</v>
      </c>
      <c r="C146" s="16">
        <v>250</v>
      </c>
      <c r="D146" s="16" t="s">
        <v>97</v>
      </c>
      <c r="E146" s="16" t="s">
        <v>120</v>
      </c>
      <c r="F146" s="28">
        <v>0.58958333333333335</v>
      </c>
      <c r="G146" s="28">
        <v>0.63124999999999998</v>
      </c>
      <c r="H146" s="44">
        <f t="shared" si="17"/>
        <v>0.99999999999999911</v>
      </c>
      <c r="I146" s="17"/>
      <c r="J146" s="13" t="s">
        <v>47</v>
      </c>
      <c r="K146" s="16">
        <v>250</v>
      </c>
      <c r="L146" s="40">
        <v>648</v>
      </c>
      <c r="M146" s="31">
        <f t="shared" si="18"/>
        <v>0.99999999999999911</v>
      </c>
      <c r="N146" s="26">
        <f>L146-$L$143</f>
        <v>446</v>
      </c>
      <c r="O146" s="19">
        <f>N146*(1/$N$1)*(1/108)*(1/10^6)*(1/$L$1)*(1000)*(1/M146)</f>
        <v>1.2401290179067964E-9</v>
      </c>
      <c r="P146" s="19">
        <f>O146*(10^12)/1000</f>
        <v>1.2401290179067965</v>
      </c>
      <c r="Q146" s="31"/>
      <c r="R146" s="31"/>
      <c r="S146" s="23"/>
      <c r="T146" s="26"/>
      <c r="U146" s="26"/>
      <c r="V146" s="104">
        <v>250</v>
      </c>
      <c r="W146" s="92">
        <v>34</v>
      </c>
      <c r="X146" s="89">
        <v>0.54166666666666663</v>
      </c>
      <c r="Y146" s="20"/>
      <c r="Z146" s="20"/>
      <c r="AA146" s="20"/>
      <c r="AB146" s="20"/>
      <c r="AC146" s="20"/>
      <c r="AD146" s="20"/>
      <c r="AE146" s="20"/>
      <c r="AF146" s="20"/>
      <c r="AG146" s="20"/>
      <c r="AH146" s="20"/>
      <c r="AI146" s="20"/>
      <c r="AJ146" s="20"/>
      <c r="AK146" s="20"/>
      <c r="AL146" s="20"/>
      <c r="AM146" s="20"/>
      <c r="AN146" s="20"/>
      <c r="AO146" s="20"/>
      <c r="AP146" s="20"/>
      <c r="AQ146" s="20"/>
      <c r="AR146" s="20"/>
      <c r="AS146" s="20"/>
      <c r="AT146" s="20"/>
      <c r="AU146" s="20"/>
      <c r="AV146" s="20"/>
      <c r="AW146" s="20"/>
      <c r="AX146" s="20"/>
      <c r="AY146" s="20"/>
      <c r="AZ146" s="20"/>
      <c r="BA146" s="20"/>
      <c r="BB146" s="20"/>
      <c r="BC146" s="20"/>
      <c r="BD146" s="20"/>
      <c r="BE146" s="20"/>
      <c r="BF146" s="20"/>
      <c r="BG146" s="20"/>
      <c r="BH146" s="20"/>
      <c r="BI146" s="20"/>
      <c r="BJ146" s="20"/>
      <c r="BK146" s="20"/>
      <c r="BL146" s="20"/>
      <c r="BM146" s="20"/>
      <c r="BN146" s="20"/>
      <c r="BO146" s="20"/>
      <c r="BP146" s="20"/>
      <c r="BQ146" s="20"/>
      <c r="BR146" s="20"/>
      <c r="BS146" s="20"/>
      <c r="BT146" s="20"/>
      <c r="BU146" s="20"/>
      <c r="BV146" s="20"/>
      <c r="BW146" s="20"/>
      <c r="BX146" s="20"/>
      <c r="BY146" s="20"/>
      <c r="BZ146" s="20"/>
      <c r="CA146" s="20"/>
      <c r="CB146" s="20"/>
      <c r="CC146" s="20"/>
      <c r="CD146" s="20"/>
      <c r="CE146" s="20"/>
      <c r="CF146" s="20"/>
      <c r="CG146" s="20"/>
      <c r="CH146" s="20"/>
      <c r="CI146" s="20"/>
      <c r="CJ146" s="20"/>
      <c r="CK146" s="20"/>
      <c r="CL146" s="20"/>
      <c r="CM146" s="20"/>
      <c r="CN146" s="20"/>
      <c r="CO146" s="20"/>
      <c r="CP146" s="20"/>
      <c r="CQ146" s="20"/>
      <c r="CR146" s="20"/>
      <c r="CS146" s="20"/>
      <c r="CT146" s="20"/>
      <c r="CU146" s="20"/>
      <c r="CV146" s="20"/>
      <c r="CW146" s="20"/>
      <c r="CX146" s="20"/>
      <c r="CY146" s="20"/>
    </row>
    <row r="147" spans="1:103">
      <c r="L147" s="34"/>
    </row>
    <row r="148" spans="1:103">
      <c r="L148" s="34" t="s">
        <v>57</v>
      </c>
      <c r="M148" s="36">
        <f>AVERAGE(L3,L7,L11,L15,L19,L51,L55,L59,L63,L67,L75,L79,L83,L87,L91,L95,L99,L103,L107,L111,L115,L123,L127,L131,L135,L139,L143,)</f>
        <v>211.57142857142858</v>
      </c>
    </row>
    <row r="149" spans="1:103">
      <c r="L149" s="34"/>
      <c r="M149" s="36"/>
    </row>
    <row r="150" spans="1:103">
      <c r="L150" s="34"/>
    </row>
    <row r="151" spans="1:103">
      <c r="L151" s="34"/>
    </row>
    <row r="152" spans="1:103">
      <c r="L152" s="34"/>
    </row>
    <row r="153" spans="1:103">
      <c r="L153" s="34"/>
    </row>
    <row r="154" spans="1:103">
      <c r="L154" s="34"/>
    </row>
    <row r="155" spans="1:103">
      <c r="L155" s="34"/>
    </row>
    <row r="156" spans="1:103">
      <c r="L156" s="34"/>
    </row>
    <row r="157" spans="1:103">
      <c r="L157" s="34"/>
    </row>
    <row r="158" spans="1:103">
      <c r="L158" s="34"/>
    </row>
    <row r="159" spans="1:103">
      <c r="L159" s="34"/>
    </row>
    <row r="160" spans="1:103">
      <c r="L160" s="34"/>
    </row>
    <row r="161" spans="12:12">
      <c r="L161" s="34"/>
    </row>
    <row r="162" spans="12:12">
      <c r="L162" s="34"/>
    </row>
    <row r="163" spans="12:12">
      <c r="L163" s="34"/>
    </row>
    <row r="164" spans="12:12">
      <c r="L164" s="34"/>
    </row>
  </sheetData>
  <phoneticPr fontId="3" type="noConversion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workbookViewId="0">
      <selection activeCell="J3" sqref="J3:K22"/>
    </sheetView>
  </sheetViews>
  <sheetFormatPr baseColWidth="10" defaultRowHeight="13" x14ac:dyDescent="0"/>
  <sheetData>
    <row r="1" spans="1:14">
      <c r="A1" s="24" t="s">
        <v>37</v>
      </c>
      <c r="B1" s="24">
        <v>1.5</v>
      </c>
      <c r="C1" s="10" t="s">
        <v>38</v>
      </c>
      <c r="D1" s="10">
        <v>2220000</v>
      </c>
      <c r="E1" s="34"/>
      <c r="F1" s="83"/>
      <c r="G1" s="131"/>
      <c r="H1" s="132"/>
    </row>
    <row r="2" spans="1:14" ht="86" thickBot="1">
      <c r="A2" s="32" t="s">
        <v>69</v>
      </c>
      <c r="B2" s="32" t="s">
        <v>94</v>
      </c>
      <c r="C2" s="33" t="s">
        <v>22</v>
      </c>
      <c r="D2" s="33" t="s">
        <v>82</v>
      </c>
      <c r="E2" s="33" t="s">
        <v>24</v>
      </c>
      <c r="F2" s="33" t="s">
        <v>23</v>
      </c>
      <c r="G2" s="33" t="s">
        <v>83</v>
      </c>
      <c r="H2" s="33" t="s">
        <v>84</v>
      </c>
      <c r="I2" s="33" t="s">
        <v>85</v>
      </c>
      <c r="J2" s="33" t="s">
        <v>45</v>
      </c>
      <c r="K2" s="33" t="s">
        <v>46</v>
      </c>
      <c r="M2" t="s">
        <v>62</v>
      </c>
      <c r="N2" s="73" t="s">
        <v>80</v>
      </c>
    </row>
    <row r="3" spans="1:14" ht="14">
      <c r="A3" t="s">
        <v>70</v>
      </c>
      <c r="B3" s="37">
        <v>163</v>
      </c>
      <c r="C3" s="29">
        <f>$D$24</f>
        <v>21.583333333333332</v>
      </c>
      <c r="D3" s="25"/>
      <c r="I3" s="29"/>
      <c r="J3" s="25"/>
      <c r="K3" s="137"/>
      <c r="M3">
        <v>750</v>
      </c>
      <c r="N3" s="80">
        <f>K4</f>
        <v>2.8213541727055237E-2</v>
      </c>
    </row>
    <row r="4" spans="1:14" ht="14">
      <c r="A4" t="s">
        <v>71</v>
      </c>
      <c r="B4" s="37">
        <v>332</v>
      </c>
      <c r="C4" s="29">
        <f t="shared" ref="C4:C22" si="0">$D$24</f>
        <v>21.583333333333332</v>
      </c>
      <c r="D4" s="25">
        <f>B4-$B$3</f>
        <v>169</v>
      </c>
      <c r="E4" s="11">
        <f>D4*(1/$D$1)*(1/108)*(1/10^6)*(1/$B$1)*(1000)*(1/C4)</f>
        <v>2.1772093844165916E-11</v>
      </c>
      <c r="F4" s="11">
        <f>E4*(10^12)/1000</f>
        <v>2.1772093844165917E-2</v>
      </c>
      <c r="G4" s="11">
        <f>AVERAGE(F4:F6)</f>
        <v>1.8809027818036825E-2</v>
      </c>
      <c r="H4" s="11">
        <f>STDEV(F4:F6)</f>
        <v>3.3321654102951271E-3</v>
      </c>
      <c r="I4" s="29">
        <f>(H4/G4)*100</f>
        <v>17.715776926544621</v>
      </c>
      <c r="J4" s="84">
        <f>(G4/10^12)*(1.5)</f>
        <v>2.8213541727055238E-14</v>
      </c>
      <c r="K4" s="138">
        <f>J4*(10^12)</f>
        <v>2.8213541727055237E-2</v>
      </c>
      <c r="M4">
        <v>1000</v>
      </c>
      <c r="N4" s="80">
        <f>K8</f>
        <v>8.502711205413906E-3</v>
      </c>
    </row>
    <row r="5" spans="1:14" ht="14">
      <c r="A5" t="s">
        <v>72</v>
      </c>
      <c r="B5" s="37">
        <v>314</v>
      </c>
      <c r="C5" s="29">
        <f t="shared" si="0"/>
        <v>21.583333333333332</v>
      </c>
      <c r="D5" s="25">
        <f>B5-$B$3</f>
        <v>151</v>
      </c>
      <c r="E5" s="11">
        <f t="shared" ref="E5:E6" si="1">D5*(1/$D$1)*(1/108)*(1/10^6)*(1/$B$1)*(1000)*(1/C5)</f>
        <v>1.9453172606325758E-11</v>
      </c>
      <c r="F5" s="11">
        <f t="shared" ref="F5:F6" si="2">E5*(10^12)/1000</f>
        <v>1.9453172606325758E-2</v>
      </c>
      <c r="G5" s="11"/>
      <c r="H5" s="11"/>
      <c r="I5" s="29"/>
      <c r="J5" s="84"/>
      <c r="K5" s="138"/>
      <c r="M5">
        <v>2000</v>
      </c>
      <c r="N5" s="80">
        <f>K12</f>
        <v>1.3237175399337562E-2</v>
      </c>
    </row>
    <row r="6" spans="1:14" ht="15" thickBot="1">
      <c r="A6" s="18" t="s">
        <v>73</v>
      </c>
      <c r="B6" s="39">
        <v>281</v>
      </c>
      <c r="C6" s="31">
        <f t="shared" si="0"/>
        <v>21.583333333333332</v>
      </c>
      <c r="D6" s="26">
        <f>B6-$B$3</f>
        <v>118</v>
      </c>
      <c r="E6" s="19">
        <f t="shared" si="1"/>
        <v>1.5201817003618801E-11</v>
      </c>
      <c r="F6" s="19">
        <f t="shared" si="2"/>
        <v>1.5201817003618801E-2</v>
      </c>
      <c r="G6" s="19"/>
      <c r="H6" s="19"/>
      <c r="I6" s="31"/>
      <c r="J6" s="85"/>
      <c r="K6" s="139"/>
      <c r="M6">
        <v>3000</v>
      </c>
      <c r="N6" s="80">
        <f>K16</f>
        <v>3.8906345212651516E-2</v>
      </c>
    </row>
    <row r="7" spans="1:14" ht="14">
      <c r="A7" t="s">
        <v>74</v>
      </c>
      <c r="B7" s="37">
        <v>95</v>
      </c>
      <c r="C7" s="29">
        <f t="shared" si="0"/>
        <v>21.583333333333332</v>
      </c>
      <c r="D7" s="25"/>
      <c r="I7" s="29"/>
      <c r="J7" s="25"/>
      <c r="K7" s="140"/>
      <c r="M7">
        <v>4000</v>
      </c>
      <c r="N7" s="80">
        <f>K20</f>
        <v>2.2899347223671544E-2</v>
      </c>
    </row>
    <row r="8" spans="1:14" ht="14">
      <c r="A8" t="s">
        <v>75</v>
      </c>
      <c r="B8" s="37">
        <v>129</v>
      </c>
      <c r="C8" s="29">
        <f t="shared" si="0"/>
        <v>21.583333333333332</v>
      </c>
      <c r="D8" s="25">
        <f>B8-$B$7</f>
        <v>34</v>
      </c>
      <c r="E8" s="11">
        <f>D8*(1/$D$1)*(1/108)*(1/10^6)*(1/$B$1)*(1000)*(1/C8)</f>
        <v>4.3801845603647405E-12</v>
      </c>
      <c r="F8" s="11">
        <f>E8*(10^12)/1000</f>
        <v>4.3801845603647404E-3</v>
      </c>
      <c r="G8" s="11">
        <f>AVERAGE(F8,F10)</f>
        <v>5.6684741369426046E-3</v>
      </c>
      <c r="H8" s="11">
        <f>STDEV(F8,F10)</f>
        <v>1.8219165914603083E-3</v>
      </c>
      <c r="I8" s="29">
        <f t="shared" ref="I8" si="3">(H8/G8)*100</f>
        <v>32.141217326661256</v>
      </c>
      <c r="J8" s="84">
        <f>(G8/10^12)*(1.5)</f>
        <v>8.5027112054139061E-15</v>
      </c>
      <c r="K8" s="138">
        <f>J8*(10^12)</f>
        <v>8.502711205413906E-3</v>
      </c>
      <c r="N8" s="11"/>
    </row>
    <row r="9" spans="1:14" ht="14">
      <c r="A9" t="s">
        <v>72</v>
      </c>
      <c r="B9" s="76">
        <v>533</v>
      </c>
      <c r="C9" s="65">
        <f t="shared" si="0"/>
        <v>21.583333333333332</v>
      </c>
      <c r="D9" s="25">
        <f>B9-$B$7</f>
        <v>438</v>
      </c>
      <c r="E9" s="67">
        <f t="shared" ref="E9:E10" si="4">D9*(1/$D$1)*(1/108)*(1/10^6)*(1/$B$1)*(1000)*(1/C9)</f>
        <v>5.6427083454110481E-11</v>
      </c>
      <c r="F9" s="67">
        <f t="shared" ref="F9:F10" si="5">E9*(10^12)/1000</f>
        <v>5.6427083454110481E-2</v>
      </c>
      <c r="G9" s="67" t="s">
        <v>68</v>
      </c>
      <c r="H9" s="11"/>
      <c r="I9" s="29"/>
      <c r="J9" s="84"/>
      <c r="K9" s="138"/>
      <c r="N9" s="11"/>
    </row>
    <row r="10" spans="1:14" ht="15" thickBot="1">
      <c r="A10" s="18" t="s">
        <v>73</v>
      </c>
      <c r="B10" s="39">
        <v>149</v>
      </c>
      <c r="C10" s="31">
        <f t="shared" si="0"/>
        <v>21.583333333333332</v>
      </c>
      <c r="D10" s="26">
        <f>B10-$B$7</f>
        <v>54</v>
      </c>
      <c r="E10" s="19">
        <f t="shared" si="4"/>
        <v>6.9567637135204695E-12</v>
      </c>
      <c r="F10" s="19">
        <f t="shared" si="5"/>
        <v>6.9567637135204696E-3</v>
      </c>
      <c r="G10" s="19"/>
      <c r="H10" s="19"/>
      <c r="I10" s="31"/>
      <c r="J10" s="85"/>
      <c r="K10" s="139"/>
      <c r="N10" s="11"/>
    </row>
    <row r="11" spans="1:14" ht="14">
      <c r="A11" t="s">
        <v>76</v>
      </c>
      <c r="B11" s="37">
        <v>38</v>
      </c>
      <c r="C11" s="29">
        <f t="shared" si="0"/>
        <v>21.583333333333332</v>
      </c>
      <c r="D11" s="25"/>
      <c r="I11" s="29"/>
      <c r="J11" s="25"/>
      <c r="K11" s="140"/>
    </row>
    <row r="12" spans="1:14" ht="14">
      <c r="A12" t="s">
        <v>75</v>
      </c>
      <c r="B12" s="37">
        <v>98</v>
      </c>
      <c r="C12" s="29">
        <f t="shared" si="0"/>
        <v>21.583333333333332</v>
      </c>
      <c r="D12" s="25">
        <f>B12-$B$11</f>
        <v>60</v>
      </c>
      <c r="E12" s="11">
        <f>D12*(1/$D$1)*(1/108)*(1/10^6)*(1/$B$1)*(1000)*(1/C12)</f>
        <v>7.7297374594671894E-12</v>
      </c>
      <c r="F12" s="11">
        <f>E12*(10^12)/1000</f>
        <v>7.7297374594671895E-3</v>
      </c>
      <c r="G12" s="11">
        <f>AVERAGE(F12:F13)</f>
        <v>8.8247835995583744E-3</v>
      </c>
      <c r="H12" s="11">
        <f>STDEV(F12:F13)</f>
        <v>1.5486291027412612E-3</v>
      </c>
      <c r="I12" s="29">
        <f>(H12/G12)*100</f>
        <v>17.548635445505546</v>
      </c>
      <c r="J12" s="84">
        <f>(G12/10^12)*(1.5)</f>
        <v>1.3237175399337561E-14</v>
      </c>
      <c r="K12" s="138">
        <f>J12*(10^12)</f>
        <v>1.3237175399337562E-2</v>
      </c>
    </row>
    <row r="13" spans="1:14" ht="14">
      <c r="A13" t="s">
        <v>77</v>
      </c>
      <c r="B13" s="37">
        <v>115</v>
      </c>
      <c r="C13" s="29">
        <f t="shared" si="0"/>
        <v>21.583333333333332</v>
      </c>
      <c r="D13" s="25">
        <f>B13-$B$11</f>
        <v>77</v>
      </c>
      <c r="E13" s="11">
        <f t="shared" ref="E13:E14" si="6">D13*(1/$D$1)*(1/108)*(1/10^6)*(1/$B$1)*(1000)*(1/C13)</f>
        <v>9.9198297396495585E-12</v>
      </c>
      <c r="F13" s="11">
        <f t="shared" ref="F13:F14" si="7">E13*(10^12)/1000</f>
        <v>9.9198297396495584E-3</v>
      </c>
      <c r="G13" s="11"/>
      <c r="H13" s="11"/>
      <c r="I13" s="29"/>
      <c r="J13" s="84"/>
      <c r="K13" s="138"/>
    </row>
    <row r="14" spans="1:14" ht="15" thickBot="1">
      <c r="A14" s="18" t="s">
        <v>73</v>
      </c>
      <c r="B14" s="79">
        <v>183</v>
      </c>
      <c r="C14" s="61">
        <f t="shared" si="0"/>
        <v>21.583333333333332</v>
      </c>
      <c r="D14" s="62">
        <f>B14-$B$11</f>
        <v>145</v>
      </c>
      <c r="E14" s="63">
        <f t="shared" si="6"/>
        <v>1.8680198860379036E-11</v>
      </c>
      <c r="F14" s="63">
        <f t="shared" si="7"/>
        <v>1.8680198860379037E-2</v>
      </c>
      <c r="G14" s="63" t="s">
        <v>68</v>
      </c>
      <c r="H14" s="19"/>
      <c r="I14" s="31"/>
      <c r="J14" s="85"/>
      <c r="K14" s="139"/>
    </row>
    <row r="15" spans="1:14" ht="14">
      <c r="A15" t="s">
        <v>78</v>
      </c>
      <c r="B15" s="37">
        <v>34</v>
      </c>
      <c r="C15" s="29">
        <f t="shared" si="0"/>
        <v>21.583333333333332</v>
      </c>
      <c r="D15" s="25"/>
      <c r="I15" s="29"/>
      <c r="J15" s="25"/>
      <c r="K15" s="140"/>
    </row>
    <row r="16" spans="1:14" ht="14">
      <c r="A16" t="s">
        <v>71</v>
      </c>
      <c r="B16" s="37">
        <v>254</v>
      </c>
      <c r="C16" s="29">
        <f t="shared" si="0"/>
        <v>21.583333333333332</v>
      </c>
      <c r="D16" s="25">
        <f>B16-$B$15</f>
        <v>220</v>
      </c>
      <c r="E16" s="11">
        <f>D16*(1/$D$1)*(1/108)*(1/10^6)*(1/$B$1)*(1000)*(1/C16)</f>
        <v>2.8342370684713021E-11</v>
      </c>
      <c r="F16" s="11">
        <f>E16*(10^12)/1000</f>
        <v>2.8342370684713021E-2</v>
      </c>
      <c r="G16" s="11">
        <f t="shared" ref="G16" si="8">AVERAGE(F16:F18)</f>
        <v>2.5937563475101011E-2</v>
      </c>
      <c r="H16" s="11">
        <f t="shared" ref="H16" si="9">STDEV(F16:F18)</f>
        <v>2.2214436068634146E-3</v>
      </c>
      <c r="I16" s="29">
        <f t="shared" ref="I16" si="10">(H16/G16)*100</f>
        <v>8.5645808982632801</v>
      </c>
      <c r="J16" s="84">
        <f>(G16/10^12)*(1.5)</f>
        <v>3.8906345212651515E-14</v>
      </c>
      <c r="K16" s="138">
        <f>J16*(10^12)</f>
        <v>3.8906345212651516E-2</v>
      </c>
    </row>
    <row r="17" spans="1:11" ht="14">
      <c r="A17" t="s">
        <v>72</v>
      </c>
      <c r="B17" s="37">
        <v>232</v>
      </c>
      <c r="C17" s="29">
        <f t="shared" si="0"/>
        <v>21.583333333333332</v>
      </c>
      <c r="D17" s="25">
        <f>B17-$B$15</f>
        <v>198</v>
      </c>
      <c r="E17" s="11">
        <f t="shared" ref="E17:E18" si="11">D17*(1/$D$1)*(1/108)*(1/10^6)*(1/$B$1)*(1000)*(1/C17)</f>
        <v>2.5508133616241717E-11</v>
      </c>
      <c r="F17" s="11">
        <f t="shared" ref="F17:F18" si="12">E17*(10^12)/1000</f>
        <v>2.550813361624172E-2</v>
      </c>
      <c r="G17" s="11"/>
      <c r="H17" s="11"/>
      <c r="I17" s="29"/>
      <c r="J17" s="84"/>
      <c r="K17" s="138"/>
    </row>
    <row r="18" spans="1:11" ht="15" thickBot="1">
      <c r="A18" s="18" t="s">
        <v>73</v>
      </c>
      <c r="B18" s="39">
        <v>220</v>
      </c>
      <c r="C18" s="31">
        <f t="shared" si="0"/>
        <v>21.583333333333332</v>
      </c>
      <c r="D18" s="26">
        <f>B18-$B$15</f>
        <v>186</v>
      </c>
      <c r="E18" s="19">
        <f t="shared" si="11"/>
        <v>2.3962186124348287E-11</v>
      </c>
      <c r="F18" s="19">
        <f t="shared" si="12"/>
        <v>2.3962186124348285E-2</v>
      </c>
      <c r="G18" s="19"/>
      <c r="H18" s="19"/>
      <c r="I18" s="31"/>
      <c r="J18" s="85"/>
      <c r="K18" s="139"/>
    </row>
    <row r="19" spans="1:11" ht="14">
      <c r="A19" t="s">
        <v>79</v>
      </c>
      <c r="B19" s="37">
        <v>133</v>
      </c>
      <c r="C19" s="29">
        <f t="shared" si="0"/>
        <v>21.583333333333332</v>
      </c>
      <c r="D19" s="25"/>
      <c r="I19" s="29"/>
      <c r="J19" s="25"/>
      <c r="K19" s="140"/>
    </row>
    <row r="20" spans="1:11" ht="14">
      <c r="A20" t="s">
        <v>75</v>
      </c>
      <c r="B20" s="37">
        <v>257</v>
      </c>
      <c r="C20" s="29">
        <f t="shared" si="0"/>
        <v>21.583333333333332</v>
      </c>
      <c r="D20" s="25">
        <f>B20-$B$19</f>
        <v>124</v>
      </c>
      <c r="E20" s="11">
        <f>D20*(1/$D$1)*(1/108)*(1/10^6)*(1/$B$1)*(1000)*(1/C20)</f>
        <v>1.5974790749565522E-11</v>
      </c>
      <c r="F20" s="11">
        <f>E20*(10^12)/1000</f>
        <v>1.5974790749565523E-2</v>
      </c>
      <c r="G20" s="11">
        <f>AVERAGE(F20,F22)</f>
        <v>1.5266231482447698E-2</v>
      </c>
      <c r="H20" s="11">
        <f>STDEV(F20,F22)</f>
        <v>1.0020541253031692E-3</v>
      </c>
      <c r="I20" s="29">
        <f>(H20/G20)*100</f>
        <v>6.5638604160776532</v>
      </c>
      <c r="J20" s="84">
        <f>(G20/10^12)*(1.5)</f>
        <v>2.2899347223671545E-14</v>
      </c>
      <c r="K20" s="138">
        <f>J20*(10^12)</f>
        <v>2.2899347223671544E-2</v>
      </c>
    </row>
    <row r="21" spans="1:11" ht="14">
      <c r="A21" t="s">
        <v>72</v>
      </c>
      <c r="B21" s="76">
        <v>363</v>
      </c>
      <c r="C21" s="65">
        <f t="shared" si="0"/>
        <v>21.583333333333332</v>
      </c>
      <c r="D21" s="66">
        <f>B21-$B$19</f>
        <v>230</v>
      </c>
      <c r="E21" s="67">
        <f t="shared" ref="E21:E22" si="13">D21*(1/$D$1)*(1/108)*(1/10^6)*(1/$B$1)*(1000)*(1/C21)</f>
        <v>2.9630660261290883E-11</v>
      </c>
      <c r="F21" s="67">
        <f t="shared" ref="F21:F22" si="14">E21*(10^12)/1000</f>
        <v>2.9630660261290884E-2</v>
      </c>
      <c r="G21" s="67" t="s">
        <v>68</v>
      </c>
      <c r="H21" s="11"/>
      <c r="I21" s="29"/>
      <c r="J21" s="84"/>
      <c r="K21" s="138"/>
    </row>
    <row r="22" spans="1:11" ht="15" thickBot="1">
      <c r="A22" s="18" t="s">
        <v>73</v>
      </c>
      <c r="B22" s="39">
        <v>246</v>
      </c>
      <c r="C22" s="31">
        <f t="shared" si="0"/>
        <v>21.583333333333332</v>
      </c>
      <c r="D22" s="26">
        <f>B22-$B$19</f>
        <v>113</v>
      </c>
      <c r="E22" s="19">
        <f t="shared" si="13"/>
        <v>1.4557672215329873E-11</v>
      </c>
      <c r="F22" s="19">
        <f t="shared" si="14"/>
        <v>1.4557672215329873E-2</v>
      </c>
      <c r="G22" s="19"/>
      <c r="H22" s="19"/>
      <c r="I22" s="31"/>
      <c r="J22" s="85"/>
      <c r="K22" s="139"/>
    </row>
    <row r="24" spans="1:11" ht="14">
      <c r="A24" t="s">
        <v>65</v>
      </c>
      <c r="B24" s="38">
        <v>1840</v>
      </c>
      <c r="C24" t="s">
        <v>67</v>
      </c>
      <c r="D24" s="78">
        <f>IF(B24="","",IF(B25="","",(24-(((((B24/100)-TRUNC(B24/100))*100)/60)+TRUNC(B24/100)))+(((((B25/100)-TRUNC(B25/100))*100)/60)+TRUNC(B25/100))))</f>
        <v>21.583333333333332</v>
      </c>
      <c r="E24" s="75">
        <v>39614</v>
      </c>
    </row>
    <row r="25" spans="1:11" ht="14">
      <c r="A25" t="s">
        <v>66</v>
      </c>
      <c r="B25" s="38">
        <v>1615</v>
      </c>
      <c r="E25" s="75">
        <v>39615</v>
      </c>
    </row>
    <row r="26" spans="1:11">
      <c r="B26" s="77"/>
    </row>
    <row r="27" spans="1:11">
      <c r="A27" t="s">
        <v>33</v>
      </c>
    </row>
  </sheetData>
  <phoneticPr fontId="3" type="noConversion"/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6"/>
  <sheetViews>
    <sheetView workbookViewId="0">
      <selection activeCell="E32" sqref="E32"/>
    </sheetView>
  </sheetViews>
  <sheetFormatPr baseColWidth="10" defaultRowHeight="13" x14ac:dyDescent="0"/>
  <cols>
    <col min="1" max="2" width="8.7109375" style="20" customWidth="1"/>
    <col min="3" max="3" width="17.42578125" style="20" customWidth="1"/>
    <col min="7" max="7" width="14.85546875" customWidth="1"/>
    <col min="11" max="11" width="18.85546875" customWidth="1"/>
  </cols>
  <sheetData>
    <row r="1" spans="1:14" ht="51">
      <c r="A1" s="68" t="s">
        <v>59</v>
      </c>
      <c r="B1" s="69" t="s">
        <v>56</v>
      </c>
      <c r="C1" s="88" t="s">
        <v>55</v>
      </c>
      <c r="D1" s="20"/>
      <c r="E1" s="68" t="s">
        <v>59</v>
      </c>
      <c r="F1" s="69" t="s">
        <v>56</v>
      </c>
      <c r="G1" s="88" t="s">
        <v>60</v>
      </c>
      <c r="H1" s="20"/>
      <c r="I1" s="68" t="s">
        <v>59</v>
      </c>
      <c r="J1" s="69" t="s">
        <v>56</v>
      </c>
      <c r="K1" s="88" t="s">
        <v>61</v>
      </c>
      <c r="L1" s="20"/>
      <c r="M1" s="20"/>
      <c r="N1" s="20"/>
    </row>
    <row r="2" spans="1:14">
      <c r="A2" s="20">
        <v>0</v>
      </c>
      <c r="B2" s="70">
        <f>Diel_ALOHA!X3</f>
        <v>0.16666666666666666</v>
      </c>
      <c r="C2" s="21">
        <f>Diel_ALOHA!U4</f>
        <v>26.861385194718508</v>
      </c>
      <c r="D2" s="20"/>
      <c r="E2" s="20">
        <v>0</v>
      </c>
      <c r="F2" s="70">
        <f t="shared" ref="F2:F13" si="0">B2</f>
        <v>0.16666666666666666</v>
      </c>
      <c r="G2" s="21">
        <f>Diel_ALOHA!U8</f>
        <v>6.2026312026311974</v>
      </c>
      <c r="H2" s="20"/>
      <c r="I2" s="20">
        <v>0</v>
      </c>
      <c r="J2" s="70">
        <f t="shared" ref="J2:J13" si="1">F2</f>
        <v>0.16666666666666666</v>
      </c>
      <c r="K2" s="21">
        <f>Diel_ALOHA!U12</f>
        <v>0.81986748653415276</v>
      </c>
      <c r="L2" s="20"/>
      <c r="M2" s="20"/>
      <c r="N2" s="20"/>
    </row>
    <row r="3" spans="1:14">
      <c r="A3" s="20">
        <v>3</v>
      </c>
      <c r="B3" s="70">
        <f>Diel_ALOHA!X15</f>
        <v>0.29166666666666669</v>
      </c>
      <c r="C3" s="21">
        <f>Diel_ALOHA!U16</f>
        <v>21.176304509637863</v>
      </c>
      <c r="D3" s="20"/>
      <c r="E3" s="20">
        <v>3</v>
      </c>
      <c r="F3" s="70">
        <f t="shared" si="0"/>
        <v>0.29166666666666669</v>
      </c>
      <c r="G3" s="21">
        <f>Diel_ALOHA!U20</f>
        <v>2.0969687636354326</v>
      </c>
      <c r="H3" s="20"/>
      <c r="I3" s="20">
        <v>3</v>
      </c>
      <c r="J3" s="70">
        <f t="shared" si="1"/>
        <v>0.29166666666666669</v>
      </c>
      <c r="K3" s="21"/>
      <c r="L3" s="20"/>
      <c r="M3" s="20"/>
      <c r="N3" s="20"/>
    </row>
    <row r="4" spans="1:14">
      <c r="A4" s="20">
        <v>6</v>
      </c>
      <c r="B4" s="70">
        <f>Diel_ALOHA!X27</f>
        <v>0.41666666666666669</v>
      </c>
      <c r="C4" s="21">
        <f>Diel_ALOHA!U28</f>
        <v>26.931097764431115</v>
      </c>
      <c r="D4" s="20"/>
      <c r="E4" s="20">
        <v>6</v>
      </c>
      <c r="F4" s="70">
        <f t="shared" si="0"/>
        <v>0.41666666666666669</v>
      </c>
      <c r="G4" s="21">
        <f>Diel_ALOHA!U32</f>
        <v>4.4294294294294332</v>
      </c>
      <c r="H4" s="20"/>
      <c r="I4" s="20">
        <v>6</v>
      </c>
      <c r="J4" s="70">
        <f t="shared" si="1"/>
        <v>0.41666666666666669</v>
      </c>
      <c r="K4" s="21">
        <f>Diel_ALOHA!U36</f>
        <v>0.38967538967538989</v>
      </c>
      <c r="L4" s="20"/>
      <c r="M4" s="20"/>
      <c r="N4" s="20"/>
    </row>
    <row r="5" spans="1:14">
      <c r="A5" s="25">
        <v>9</v>
      </c>
      <c r="B5" s="70">
        <f>Diel_ALOHA!X39</f>
        <v>0.54166666666666663</v>
      </c>
      <c r="C5" s="21">
        <f>Diel_ALOHA!U40</f>
        <v>29.112147862147886</v>
      </c>
      <c r="D5" s="20"/>
      <c r="E5" s="25">
        <v>9</v>
      </c>
      <c r="F5" s="70">
        <f t="shared" si="0"/>
        <v>0.54166666666666663</v>
      </c>
      <c r="G5" s="21">
        <f>Diel_ALOHA!U44</f>
        <v>6.6167357834024525</v>
      </c>
      <c r="H5" s="20"/>
      <c r="I5" s="25">
        <v>9</v>
      </c>
      <c r="J5" s="70">
        <f t="shared" si="1"/>
        <v>0.54166666666666663</v>
      </c>
      <c r="K5" s="21"/>
      <c r="L5" s="20"/>
      <c r="M5" s="20"/>
      <c r="N5" s="20"/>
    </row>
    <row r="6" spans="1:14">
      <c r="A6" s="25">
        <v>12</v>
      </c>
      <c r="B6" s="70">
        <f>Diel_ALOHA!X51</f>
        <v>0.66666666666666663</v>
      </c>
      <c r="C6" s="21">
        <f>Diel_ALOHA!U52</f>
        <v>26.86019352686014</v>
      </c>
      <c r="D6" s="20"/>
      <c r="E6" s="25">
        <v>12</v>
      </c>
      <c r="F6" s="70">
        <f t="shared" si="0"/>
        <v>0.66666666666666663</v>
      </c>
      <c r="G6" s="21">
        <f>Diel_ALOHA!U56</f>
        <v>9.1299632966299455</v>
      </c>
      <c r="H6" s="20"/>
      <c r="I6" s="25">
        <v>12</v>
      </c>
      <c r="J6" s="70">
        <f t="shared" si="1"/>
        <v>0.66666666666666663</v>
      </c>
      <c r="K6" s="21">
        <f>Diel_ALOHA!U60</f>
        <v>5.620898676454221</v>
      </c>
      <c r="L6" s="20"/>
      <c r="M6" s="20"/>
      <c r="N6" s="20"/>
    </row>
    <row r="7" spans="1:14">
      <c r="A7" s="25">
        <v>15</v>
      </c>
      <c r="B7" s="70">
        <f>Diel_ALOHA!X63</f>
        <v>0.79166666666666663</v>
      </c>
      <c r="C7" s="21">
        <f>Diel_ALOHA!U64</f>
        <v>5.552774997219446</v>
      </c>
      <c r="D7" s="20"/>
      <c r="E7" s="25">
        <v>15</v>
      </c>
      <c r="F7" s="70">
        <f t="shared" si="0"/>
        <v>0.79166666666666663</v>
      </c>
      <c r="G7" s="21">
        <f>Diel_ALOHA!U68</f>
        <v>0.73406740073406807</v>
      </c>
      <c r="H7" s="20"/>
      <c r="I7" s="25">
        <v>15</v>
      </c>
      <c r="J7" s="70">
        <f t="shared" si="1"/>
        <v>0.79166666666666663</v>
      </c>
      <c r="K7" s="21"/>
      <c r="L7" s="20"/>
      <c r="M7" s="20"/>
      <c r="N7" s="20"/>
    </row>
    <row r="8" spans="1:14">
      <c r="A8" s="25">
        <v>18</v>
      </c>
      <c r="B8" s="70">
        <f>Diel_ALOHA!X75</f>
        <v>0.91666666666666663</v>
      </c>
      <c r="C8" s="21">
        <f>Diel_ALOHA!U76</f>
        <v>26.602991880769679</v>
      </c>
      <c r="D8" s="20"/>
      <c r="E8" s="25">
        <v>18</v>
      </c>
      <c r="F8" s="70">
        <f t="shared" si="0"/>
        <v>0.91666666666666663</v>
      </c>
      <c r="G8" s="21">
        <f>Diel_ALOHA!U80</f>
        <v>9.8723723723723769</v>
      </c>
      <c r="H8" s="20"/>
      <c r="I8" s="25">
        <v>18</v>
      </c>
      <c r="J8" s="70">
        <f t="shared" si="1"/>
        <v>0.91666666666666663</v>
      </c>
      <c r="K8" s="21">
        <f>Diel_ALOHA!U84</f>
        <v>0.67984651317984701</v>
      </c>
      <c r="L8" s="20"/>
      <c r="M8" s="20"/>
      <c r="N8" s="20"/>
    </row>
    <row r="9" spans="1:14">
      <c r="A9" s="25">
        <v>21</v>
      </c>
      <c r="B9" s="70">
        <f>Diel_ALOHA!X87</f>
        <v>4.1666666666666664E-2</v>
      </c>
      <c r="C9" s="21">
        <f>Diel_ALOHA!U88</f>
        <v>31.961127794461117</v>
      </c>
      <c r="D9" s="20"/>
      <c r="E9" s="25">
        <v>21</v>
      </c>
      <c r="F9" s="70">
        <f t="shared" si="0"/>
        <v>4.1666666666666664E-2</v>
      </c>
      <c r="G9" s="21">
        <f>Diel_ALOHA!U92</f>
        <v>1.9248415081748411</v>
      </c>
      <c r="H9" s="20"/>
      <c r="I9" s="25">
        <v>21</v>
      </c>
      <c r="J9" s="70">
        <f t="shared" si="1"/>
        <v>4.1666666666666664E-2</v>
      </c>
      <c r="K9" s="21">
        <f>Diel_ALOHA!U96</f>
        <v>0.74449449449449445</v>
      </c>
      <c r="L9" s="20"/>
      <c r="M9" s="20"/>
      <c r="N9" s="20"/>
    </row>
    <row r="10" spans="1:14">
      <c r="A10" s="25">
        <v>24</v>
      </c>
      <c r="B10" s="70">
        <f>Diel_ALOHA!X99</f>
        <v>0.16666666666666666</v>
      </c>
      <c r="C10" s="21">
        <f>Diel_ALOHA!U100</f>
        <v>13.979257034812582</v>
      </c>
      <c r="D10" s="20"/>
      <c r="E10" s="25">
        <v>24</v>
      </c>
      <c r="F10" s="70">
        <f t="shared" si="0"/>
        <v>0.16666666666666666</v>
      </c>
      <c r="G10" s="21">
        <f>Diel_ALOHA!U104</f>
        <v>13.339728617506388</v>
      </c>
      <c r="H10" s="20"/>
      <c r="I10" s="25">
        <v>24</v>
      </c>
      <c r="J10" s="70">
        <f t="shared" si="1"/>
        <v>0.16666666666666666</v>
      </c>
      <c r="K10" s="21">
        <f>Diel_ALOHA!U108</f>
        <v>1.1678345011678337</v>
      </c>
      <c r="L10" s="20"/>
      <c r="M10" s="20"/>
      <c r="N10" s="20"/>
    </row>
    <row r="11" spans="1:14">
      <c r="A11" s="25">
        <v>27</v>
      </c>
      <c r="B11" s="70">
        <f>Diel_ALOHA!X111</f>
        <v>0.29166666666666669</v>
      </c>
      <c r="C11" s="21">
        <f>Diel_ALOHA!U112</f>
        <v>25.399010121232333</v>
      </c>
      <c r="D11" s="20"/>
      <c r="E11" s="25">
        <v>27</v>
      </c>
      <c r="F11" s="70">
        <f t="shared" si="0"/>
        <v>0.29166666666666669</v>
      </c>
      <c r="G11" s="21">
        <f>Diel_ALOHA!U116</f>
        <v>8.2207207207207169</v>
      </c>
      <c r="H11" s="20"/>
      <c r="I11" s="25">
        <v>27</v>
      </c>
      <c r="J11" s="70">
        <f t="shared" si="1"/>
        <v>0.29166666666666669</v>
      </c>
      <c r="K11" s="21"/>
      <c r="L11" s="20"/>
      <c r="M11" s="20"/>
      <c r="N11" s="20"/>
    </row>
    <row r="12" spans="1:14">
      <c r="A12" s="25">
        <v>30</v>
      </c>
      <c r="B12" s="70">
        <f>Diel_ALOHA!X123</f>
        <v>0.41666666666666669</v>
      </c>
      <c r="C12" s="21">
        <f>Diel_ALOHA!U124</f>
        <v>18.397564230897579</v>
      </c>
      <c r="D12" s="20"/>
      <c r="E12" s="25">
        <v>30</v>
      </c>
      <c r="F12" s="70">
        <f t="shared" si="0"/>
        <v>0.41666666666666669</v>
      </c>
      <c r="G12" s="21">
        <f>Diel_ALOHA!U128</f>
        <v>6.559337114892676</v>
      </c>
      <c r="H12" s="20"/>
      <c r="I12" s="25">
        <v>30</v>
      </c>
      <c r="J12" s="70">
        <f t="shared" si="1"/>
        <v>0.41666666666666669</v>
      </c>
      <c r="K12" s="21">
        <f>Diel_ALOHA!U132</f>
        <v>0.20576131687242813</v>
      </c>
      <c r="L12" s="20"/>
      <c r="M12" s="20"/>
      <c r="N12" s="20"/>
    </row>
    <row r="13" spans="1:14">
      <c r="A13" s="25">
        <v>33</v>
      </c>
      <c r="B13" s="70">
        <f>Diel_ALOHA!X135</f>
        <v>0.54166666666666663</v>
      </c>
      <c r="C13" s="21">
        <f>Diel_ALOHA!U136</f>
        <v>26.18590813035259</v>
      </c>
      <c r="D13" s="20"/>
      <c r="E13" s="25">
        <v>33</v>
      </c>
      <c r="F13" s="70">
        <f t="shared" si="0"/>
        <v>0.54166666666666663</v>
      </c>
      <c r="G13" s="21">
        <f>Diel_ALOHA!U140</f>
        <v>14.186408630853084</v>
      </c>
      <c r="H13" s="20"/>
      <c r="I13" s="25">
        <v>33</v>
      </c>
      <c r="J13" s="70">
        <f t="shared" si="1"/>
        <v>0.54166666666666663</v>
      </c>
      <c r="K13" s="21">
        <f>Diel_ALOHA!U144</f>
        <v>1.7906795684573475</v>
      </c>
      <c r="L13" s="20"/>
      <c r="M13" s="20"/>
      <c r="N13" s="20"/>
    </row>
    <row r="38" spans="3:3" ht="14" thickBot="1">
      <c r="C38" s="18"/>
    </row>
    <row r="74" spans="1:3" ht="14" thickBot="1">
      <c r="A74" s="18"/>
      <c r="B74" s="18"/>
      <c r="C74" s="18"/>
    </row>
    <row r="78" spans="1:3" ht="14" thickBot="1">
      <c r="A78" s="18"/>
      <c r="B78" s="18"/>
      <c r="C78" s="18"/>
    </row>
    <row r="82" spans="1:3" ht="14" thickBot="1">
      <c r="A82" s="18"/>
      <c r="B82" s="18"/>
      <c r="C82" s="18"/>
    </row>
    <row r="86" spans="1:3" ht="14" thickBot="1">
      <c r="A86" s="18"/>
      <c r="B86" s="18"/>
      <c r="C86" s="18"/>
    </row>
    <row r="90" spans="1:3" ht="14" thickBot="1">
      <c r="A90" s="18"/>
      <c r="B90" s="18"/>
      <c r="C90" s="18"/>
    </row>
    <row r="94" spans="1:3" ht="14" thickBot="1">
      <c r="A94" s="18"/>
      <c r="B94" s="18"/>
      <c r="C94" s="18"/>
    </row>
    <row r="98" spans="1:3" ht="14" thickBot="1">
      <c r="A98" s="18"/>
      <c r="B98" s="18"/>
      <c r="C98" s="18"/>
    </row>
    <row r="102" spans="1:3" ht="14" thickBot="1">
      <c r="A102" s="18"/>
      <c r="B102" s="18"/>
      <c r="C102" s="18"/>
    </row>
    <row r="106" spans="1:3" ht="14" thickBot="1">
      <c r="A106" s="18"/>
      <c r="B106" s="18"/>
      <c r="C106" s="18"/>
    </row>
    <row r="110" spans="1:3" ht="14" thickBot="1">
      <c r="A110" s="18"/>
      <c r="B110" s="18"/>
      <c r="C110" s="18"/>
    </row>
    <row r="114" spans="1:3" ht="14" thickBot="1">
      <c r="A114" s="18"/>
      <c r="B114" s="18"/>
      <c r="C114" s="18"/>
    </row>
    <row r="118" spans="1:3" ht="14" thickBot="1">
      <c r="A118" s="18"/>
      <c r="B118" s="18"/>
      <c r="C118" s="18"/>
    </row>
    <row r="122" spans="1:3" ht="14" thickBot="1">
      <c r="A122" s="18"/>
      <c r="B122" s="18"/>
      <c r="C122" s="18"/>
    </row>
    <row r="126" spans="1:3" ht="14" thickBot="1">
      <c r="A126" s="18"/>
      <c r="B126" s="18"/>
      <c r="C126" s="18"/>
    </row>
    <row r="130" spans="1:3" ht="14" thickBot="1">
      <c r="A130" s="18"/>
      <c r="B130" s="18"/>
      <c r="C130" s="18"/>
    </row>
    <row r="134" spans="1:3" ht="14" thickBot="1">
      <c r="A134" s="18"/>
      <c r="B134" s="18"/>
      <c r="C134" s="18"/>
    </row>
    <row r="138" spans="1:3" ht="14" thickBot="1">
      <c r="A138" s="18"/>
      <c r="B138" s="18"/>
      <c r="C138" s="18"/>
    </row>
    <row r="142" spans="1:3" ht="14" thickBot="1">
      <c r="A142" s="18"/>
      <c r="B142" s="18"/>
      <c r="C142" s="18"/>
    </row>
    <row r="146" spans="1:3" ht="14" thickBot="1">
      <c r="A146" s="18"/>
      <c r="B146" s="18"/>
      <c r="C146" s="18"/>
    </row>
  </sheetData>
  <phoneticPr fontId="3" type="noConversion"/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Array 1</vt:lpstr>
      <vt:lpstr>Array 2</vt:lpstr>
      <vt:lpstr>Array 3</vt:lpstr>
      <vt:lpstr>Array 4</vt:lpstr>
      <vt:lpstr>Array 5</vt:lpstr>
      <vt:lpstr>Diel_ALOHA</vt:lpstr>
      <vt:lpstr>Deep Water</vt:lpstr>
      <vt:lpstr>Diel plotted 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 Church User</dc:creator>
  <cp:lastModifiedBy>Matthew Church</cp:lastModifiedBy>
  <cp:lastPrinted>2012-06-27T02:56:16Z</cp:lastPrinted>
  <dcterms:created xsi:type="dcterms:W3CDTF">2007-07-30T03:21:26Z</dcterms:created>
  <dcterms:modified xsi:type="dcterms:W3CDTF">2012-06-27T22:39:14Z</dcterms:modified>
</cp:coreProperties>
</file>