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jpeg" ContentType="image/jpe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worksheets/sheet6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360" yWindow="-80" windowWidth="21600" windowHeight="12920" tabRatio="500" activeTab="3"/>
  </bookViews>
  <sheets>
    <sheet name="5-day_newdata" sheetId="7" r:id="rId1"/>
    <sheet name="5-day" sheetId="1" r:id="rId2"/>
    <sheet name="5-day graph" sheetId="3" r:id="rId3"/>
    <sheet name="Diel" sheetId="4" r:id="rId4"/>
    <sheet name="Diel graph" sheetId="5" r:id="rId5"/>
    <sheet name="Sheet1" sheetId="6" r:id="rId6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9" i="1"/>
  <c r="R12"/>
  <c r="R14"/>
  <c r="O10"/>
  <c r="O9"/>
  <c r="O8"/>
  <c r="O7"/>
  <c r="O6"/>
  <c r="O5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I106"/>
  <c r="H106"/>
  <c r="J106"/>
  <c r="I109"/>
  <c r="H109"/>
  <c r="J109"/>
  <c r="I112"/>
  <c r="H112"/>
  <c r="J112"/>
  <c r="I115"/>
  <c r="H115"/>
  <c r="J115"/>
  <c r="I118"/>
  <c r="H118"/>
  <c r="J118"/>
  <c r="I121"/>
  <c r="H121"/>
  <c r="J121"/>
  <c r="I103"/>
  <c r="H103"/>
  <c r="J103"/>
  <c r="I100"/>
  <c r="H100"/>
  <c r="J100"/>
  <c r="I96"/>
  <c r="H96"/>
  <c r="J96"/>
  <c r="I93"/>
  <c r="H93"/>
  <c r="J93"/>
  <c r="I81"/>
  <c r="H81"/>
  <c r="J81"/>
  <c r="I84"/>
  <c r="H84"/>
  <c r="J84"/>
  <c r="I87"/>
  <c r="H87"/>
  <c r="J87"/>
  <c r="I90"/>
  <c r="H90"/>
  <c r="J90"/>
  <c r="I78"/>
  <c r="H78"/>
  <c r="J78"/>
  <c r="I69"/>
  <c r="H75"/>
  <c r="H72"/>
  <c r="H69"/>
  <c r="H66"/>
  <c r="G17"/>
  <c r="G19"/>
  <c r="H17"/>
  <c r="I75"/>
  <c r="J75"/>
  <c r="I72"/>
  <c r="J72"/>
  <c r="J69"/>
  <c r="I66"/>
  <c r="J66"/>
  <c r="I63"/>
  <c r="H63"/>
  <c r="J63"/>
  <c r="G5"/>
  <c r="G6"/>
  <c r="G7"/>
  <c r="I5"/>
  <c r="H5"/>
  <c r="J5"/>
  <c r="G20"/>
  <c r="G21"/>
  <c r="G22"/>
  <c r="I20"/>
  <c r="G3"/>
  <c r="G4"/>
  <c r="G2"/>
  <c r="I2"/>
  <c r="G8"/>
  <c r="G9"/>
  <c r="G10"/>
  <c r="H8"/>
  <c r="G11"/>
  <c r="G12"/>
  <c r="G13"/>
  <c r="H11"/>
  <c r="G14"/>
  <c r="G15"/>
  <c r="G16"/>
  <c r="H14"/>
  <c r="H20"/>
  <c r="H23"/>
  <c r="H26"/>
  <c r="H29"/>
  <c r="H32"/>
  <c r="H35"/>
  <c r="H38"/>
  <c r="H41"/>
  <c r="H44"/>
  <c r="H47"/>
  <c r="H2"/>
  <c r="I60"/>
  <c r="I57"/>
  <c r="I54"/>
  <c r="I51"/>
  <c r="H60"/>
  <c r="H57"/>
  <c r="H54"/>
  <c r="H51"/>
  <c r="J60"/>
  <c r="J57"/>
  <c r="J54"/>
  <c r="J51"/>
  <c r="I47"/>
  <c r="J47"/>
  <c r="I44"/>
  <c r="J44"/>
  <c r="I41"/>
  <c r="J41"/>
  <c r="I38"/>
  <c r="J38"/>
  <c r="I35"/>
  <c r="J35"/>
  <c r="I32"/>
  <c r="J32"/>
  <c r="I29"/>
  <c r="J29"/>
  <c r="I26"/>
  <c r="J26"/>
  <c r="I23"/>
  <c r="J23"/>
  <c r="J20"/>
  <c r="I17"/>
  <c r="J17"/>
  <c r="I14"/>
  <c r="J14"/>
  <c r="I11"/>
  <c r="J11"/>
  <c r="I8"/>
  <c r="J8"/>
  <c r="J2"/>
  <c r="R8"/>
  <c r="G68" i="7"/>
  <c r="R9"/>
  <c r="R12"/>
  <c r="R14"/>
  <c r="O10"/>
  <c r="O9"/>
  <c r="O8"/>
  <c r="O7"/>
  <c r="O6"/>
  <c r="O5"/>
  <c r="G41"/>
  <c r="G42"/>
  <c r="G43"/>
  <c r="I41"/>
  <c r="H41"/>
  <c r="G17"/>
  <c r="G19"/>
  <c r="H17"/>
  <c r="G66"/>
  <c r="G67"/>
  <c r="G69"/>
  <c r="G70"/>
  <c r="G71"/>
  <c r="G72"/>
  <c r="G73"/>
  <c r="G65"/>
  <c r="G57"/>
  <c r="G58"/>
  <c r="G56"/>
  <c r="G51"/>
  <c r="G52"/>
  <c r="G50"/>
  <c r="G26"/>
  <c r="G27"/>
  <c r="G28"/>
  <c r="G29"/>
  <c r="G30"/>
  <c r="G31"/>
  <c r="G24"/>
  <c r="G25"/>
  <c r="G23"/>
  <c r="H50"/>
  <c r="G121"/>
  <c r="G120"/>
  <c r="G119"/>
  <c r="I119"/>
  <c r="H119"/>
  <c r="J119"/>
  <c r="G118"/>
  <c r="G117"/>
  <c r="G116"/>
  <c r="I116"/>
  <c r="H116"/>
  <c r="J116"/>
  <c r="G115"/>
  <c r="G114"/>
  <c r="G113"/>
  <c r="I113"/>
  <c r="H113"/>
  <c r="J113"/>
  <c r="G112"/>
  <c r="G111"/>
  <c r="G110"/>
  <c r="I110"/>
  <c r="H110"/>
  <c r="J110"/>
  <c r="G109"/>
  <c r="G108"/>
  <c r="G107"/>
  <c r="I107"/>
  <c r="H107"/>
  <c r="J107"/>
  <c r="G106"/>
  <c r="G105"/>
  <c r="G104"/>
  <c r="I104"/>
  <c r="H104"/>
  <c r="J104"/>
  <c r="G103"/>
  <c r="G102"/>
  <c r="G101"/>
  <c r="I101"/>
  <c r="H101"/>
  <c r="J101"/>
  <c r="G100"/>
  <c r="G99"/>
  <c r="G98"/>
  <c r="I98"/>
  <c r="H98"/>
  <c r="J98"/>
  <c r="G97"/>
  <c r="G96"/>
  <c r="G95"/>
  <c r="I95"/>
  <c r="H95"/>
  <c r="J95"/>
  <c r="G94"/>
  <c r="G93"/>
  <c r="G92"/>
  <c r="I92"/>
  <c r="H92"/>
  <c r="J92"/>
  <c r="G91"/>
  <c r="G90"/>
  <c r="G89"/>
  <c r="I89"/>
  <c r="H89"/>
  <c r="J89"/>
  <c r="G88"/>
  <c r="G87"/>
  <c r="G86"/>
  <c r="I86"/>
  <c r="H86"/>
  <c r="J86"/>
  <c r="G85"/>
  <c r="G84"/>
  <c r="G83"/>
  <c r="I83"/>
  <c r="H83"/>
  <c r="J83"/>
  <c r="G82"/>
  <c r="G81"/>
  <c r="G80"/>
  <c r="I80"/>
  <c r="H80"/>
  <c r="J80"/>
  <c r="G79"/>
  <c r="G78"/>
  <c r="G77"/>
  <c r="I77"/>
  <c r="H77"/>
  <c r="J77"/>
  <c r="G76"/>
  <c r="G75"/>
  <c r="I74"/>
  <c r="H74"/>
  <c r="J74"/>
  <c r="I71"/>
  <c r="H71"/>
  <c r="J71"/>
  <c r="I68"/>
  <c r="H68"/>
  <c r="J68"/>
  <c r="I65"/>
  <c r="H65"/>
  <c r="J65"/>
  <c r="G64"/>
  <c r="G63"/>
  <c r="G62"/>
  <c r="I62"/>
  <c r="H62"/>
  <c r="J62"/>
  <c r="G61"/>
  <c r="G60"/>
  <c r="G59"/>
  <c r="I59"/>
  <c r="H59"/>
  <c r="J59"/>
  <c r="I56"/>
  <c r="H56"/>
  <c r="J56"/>
  <c r="G55"/>
  <c r="G54"/>
  <c r="G53"/>
  <c r="I53"/>
  <c r="H53"/>
  <c r="J53"/>
  <c r="I50"/>
  <c r="J50"/>
  <c r="G49"/>
  <c r="G48"/>
  <c r="G47"/>
  <c r="I47"/>
  <c r="H47"/>
  <c r="J47"/>
  <c r="G46"/>
  <c r="G45"/>
  <c r="G44"/>
  <c r="I44"/>
  <c r="H44"/>
  <c r="J44"/>
  <c r="J41"/>
  <c r="G40"/>
  <c r="G39"/>
  <c r="G38"/>
  <c r="I38"/>
  <c r="H38"/>
  <c r="J38"/>
  <c r="G37"/>
  <c r="G36"/>
  <c r="G35"/>
  <c r="I35"/>
  <c r="H35"/>
  <c r="J35"/>
  <c r="G34"/>
  <c r="G33"/>
  <c r="G32"/>
  <c r="I32"/>
  <c r="H32"/>
  <c r="J32"/>
  <c r="I29"/>
  <c r="H29"/>
  <c r="J29"/>
  <c r="I26"/>
  <c r="H26"/>
  <c r="J26"/>
  <c r="I23"/>
  <c r="H23"/>
  <c r="J23"/>
  <c r="G22"/>
  <c r="G21"/>
  <c r="G20"/>
  <c r="I20"/>
  <c r="H20"/>
  <c r="J20"/>
  <c r="I17"/>
  <c r="J17"/>
  <c r="G16"/>
  <c r="G15"/>
  <c r="G14"/>
  <c r="I14"/>
  <c r="H14"/>
  <c r="J14"/>
  <c r="G13"/>
  <c r="G12"/>
  <c r="G11"/>
  <c r="I11"/>
  <c r="H11"/>
  <c r="J11"/>
  <c r="G10"/>
  <c r="G9"/>
  <c r="R8"/>
  <c r="G8"/>
  <c r="I8"/>
  <c r="H8"/>
  <c r="J8"/>
  <c r="G7"/>
  <c r="G6"/>
  <c r="G5"/>
  <c r="I5"/>
  <c r="H5"/>
  <c r="J5"/>
  <c r="G4"/>
  <c r="G3"/>
  <c r="G2"/>
  <c r="I2"/>
  <c r="H2"/>
  <c r="J2"/>
  <c r="P19" i="4"/>
  <c r="P22"/>
  <c r="P24"/>
  <c r="O10"/>
  <c r="O9"/>
  <c r="O8"/>
  <c r="O7"/>
  <c r="O6"/>
  <c r="O5"/>
  <c r="G41"/>
  <c r="G42"/>
  <c r="G43"/>
  <c r="I41"/>
  <c r="G77"/>
  <c r="G78"/>
  <c r="G79"/>
  <c r="I77"/>
  <c r="H77"/>
  <c r="J77"/>
  <c r="G74"/>
  <c r="G75"/>
  <c r="G76"/>
  <c r="I74"/>
  <c r="G68"/>
  <c r="G69"/>
  <c r="H68"/>
  <c r="G2"/>
  <c r="P18"/>
  <c r="G7"/>
  <c r="G73"/>
  <c r="G8"/>
  <c r="G9"/>
  <c r="G10"/>
  <c r="I8"/>
  <c r="H8"/>
  <c r="J8"/>
  <c r="G11"/>
  <c r="G12"/>
  <c r="G13"/>
  <c r="I11"/>
  <c r="H11"/>
  <c r="J11"/>
  <c r="G14"/>
  <c r="G15"/>
  <c r="G16"/>
  <c r="I14"/>
  <c r="H14"/>
  <c r="J14"/>
  <c r="G17"/>
  <c r="G18"/>
  <c r="G19"/>
  <c r="I17"/>
  <c r="H17"/>
  <c r="J17"/>
  <c r="G20"/>
  <c r="G21"/>
  <c r="G22"/>
  <c r="I20"/>
  <c r="H20"/>
  <c r="J20"/>
  <c r="G23"/>
  <c r="G24"/>
  <c r="G25"/>
  <c r="I23"/>
  <c r="H23"/>
  <c r="J23"/>
  <c r="G26"/>
  <c r="G27"/>
  <c r="G28"/>
  <c r="I26"/>
  <c r="H26"/>
  <c r="J26"/>
  <c r="G29"/>
  <c r="G30"/>
  <c r="G31"/>
  <c r="I29"/>
  <c r="H29"/>
  <c r="J29"/>
  <c r="G32"/>
  <c r="G33"/>
  <c r="G34"/>
  <c r="I32"/>
  <c r="H32"/>
  <c r="J32"/>
  <c r="G35"/>
  <c r="G36"/>
  <c r="G37"/>
  <c r="I35"/>
  <c r="H35"/>
  <c r="J35"/>
  <c r="G38"/>
  <c r="G39"/>
  <c r="G40"/>
  <c r="I38"/>
  <c r="H38"/>
  <c r="J38"/>
  <c r="H41"/>
  <c r="J41"/>
  <c r="G44"/>
  <c r="G46"/>
  <c r="G45"/>
  <c r="I44"/>
  <c r="H44"/>
  <c r="J44"/>
  <c r="G47"/>
  <c r="G48"/>
  <c r="G49"/>
  <c r="I47"/>
  <c r="H47"/>
  <c r="J47"/>
  <c r="G50"/>
  <c r="G51"/>
  <c r="G52"/>
  <c r="I50"/>
  <c r="H50"/>
  <c r="J50"/>
  <c r="G53"/>
  <c r="G54"/>
  <c r="G55"/>
  <c r="I53"/>
  <c r="H53"/>
  <c r="J53"/>
  <c r="G56"/>
  <c r="G57"/>
  <c r="G58"/>
  <c r="I56"/>
  <c r="H56"/>
  <c r="J56"/>
  <c r="G59"/>
  <c r="G60"/>
  <c r="G61"/>
  <c r="I59"/>
  <c r="H59"/>
  <c r="J59"/>
  <c r="G62"/>
  <c r="G63"/>
  <c r="G64"/>
  <c r="I62"/>
  <c r="H62"/>
  <c r="J62"/>
  <c r="G65"/>
  <c r="G66"/>
  <c r="G67"/>
  <c r="I65"/>
  <c r="H65"/>
  <c r="J65"/>
  <c r="I68"/>
  <c r="J68"/>
  <c r="G72"/>
  <c r="G71"/>
  <c r="I71"/>
  <c r="H71"/>
  <c r="J71"/>
  <c r="H74"/>
  <c r="J74"/>
  <c r="G5"/>
  <c r="G6"/>
  <c r="I5"/>
  <c r="H5"/>
  <c r="J5"/>
  <c r="G3"/>
  <c r="G4"/>
  <c r="I2"/>
  <c r="H2"/>
  <c r="J2"/>
  <c r="L10" i="5"/>
  <c r="L11"/>
  <c r="L12"/>
  <c r="L13"/>
  <c r="L14"/>
  <c r="K11"/>
  <c r="K14"/>
  <c r="K13"/>
  <c r="K12"/>
  <c r="C28"/>
  <c r="K10"/>
  <c r="I10"/>
  <c r="I11"/>
  <c r="I12"/>
  <c r="I13"/>
  <c r="I14"/>
  <c r="H14"/>
  <c r="H13"/>
  <c r="H12"/>
  <c r="H11"/>
  <c r="H10"/>
  <c r="H2"/>
  <c r="L3"/>
  <c r="L4"/>
  <c r="L5"/>
  <c r="L6"/>
  <c r="L7"/>
  <c r="L8"/>
  <c r="L9"/>
  <c r="I3"/>
  <c r="I4"/>
  <c r="I5"/>
  <c r="I6"/>
  <c r="I7"/>
  <c r="I8"/>
  <c r="I9"/>
  <c r="K9"/>
  <c r="K8"/>
  <c r="H9"/>
  <c r="H8"/>
  <c r="K7"/>
  <c r="H7"/>
  <c r="K6"/>
  <c r="H6"/>
  <c r="K5"/>
  <c r="H5"/>
  <c r="K4"/>
  <c r="H4"/>
  <c r="K3"/>
  <c r="H3"/>
  <c r="L2"/>
  <c r="I2"/>
  <c r="K2"/>
</calcChain>
</file>

<file path=xl/sharedStrings.xml><?xml version="1.0" encoding="utf-8"?>
<sst xmlns="http://schemas.openxmlformats.org/spreadsheetml/2006/main" count="257" uniqueCount="77">
  <si>
    <t>uM concentration of working stock</t>
    <phoneticPr fontId="4" type="noConversion"/>
  </si>
  <si>
    <t>we didn't look at orientation of flow cell (16-30)</t>
    <phoneticPr fontId="4" type="noConversion"/>
  </si>
  <si>
    <t>uM Si</t>
    <phoneticPr fontId="4" type="noConversion"/>
  </si>
  <si>
    <t>CV</t>
    <phoneticPr fontId="4" type="noConversion"/>
  </si>
  <si>
    <t>StdDev</t>
    <phoneticPr fontId="4" type="noConversion"/>
  </si>
  <si>
    <t>Average</t>
    <phoneticPr fontId="4" type="noConversion"/>
  </si>
  <si>
    <t>5-day</t>
  </si>
  <si>
    <t>5-day</t>
    <phoneticPr fontId="4" type="noConversion"/>
  </si>
  <si>
    <t>Station</t>
  </si>
  <si>
    <t>Station</t>
    <phoneticPr fontId="4" type="noConversion"/>
  </si>
  <si>
    <t>Cast</t>
  </si>
  <si>
    <t>Bottle</t>
  </si>
  <si>
    <t>Cast</t>
    <phoneticPr fontId="4" type="noConversion"/>
  </si>
  <si>
    <t>Bottle</t>
    <phoneticPr fontId="4" type="noConversion"/>
  </si>
  <si>
    <t>Depth</t>
  </si>
  <si>
    <t>Depth</t>
    <phoneticPr fontId="4" type="noConversion"/>
  </si>
  <si>
    <t>DIEL</t>
    <phoneticPr fontId="4" type="noConversion"/>
  </si>
  <si>
    <t>DCM</t>
  </si>
  <si>
    <t>DCM</t>
    <phoneticPr fontId="4" type="noConversion"/>
  </si>
  <si>
    <t>Abs@10.nm</t>
  </si>
  <si>
    <t>BLANK_1</t>
    <phoneticPr fontId="4" type="noConversion"/>
  </si>
  <si>
    <t>BLANK_2</t>
    <phoneticPr fontId="4" type="noConversion"/>
  </si>
  <si>
    <t>BLANK_3</t>
    <phoneticPr fontId="4" type="noConversion"/>
  </si>
  <si>
    <t>HCL Blank</t>
    <phoneticPr fontId="4" type="noConversion"/>
  </si>
  <si>
    <t>STD1</t>
    <phoneticPr fontId="4" type="noConversion"/>
  </si>
  <si>
    <t>STD2</t>
    <phoneticPr fontId="4" type="noConversion"/>
  </si>
  <si>
    <t>STD3</t>
    <phoneticPr fontId="4" type="noConversion"/>
  </si>
  <si>
    <t>STD4</t>
    <phoneticPr fontId="4" type="noConversion"/>
  </si>
  <si>
    <t>STD5</t>
    <phoneticPr fontId="4" type="noConversion"/>
  </si>
  <si>
    <t>STD6</t>
    <phoneticPr fontId="4" type="noConversion"/>
  </si>
  <si>
    <t>TIME START:</t>
    <phoneticPr fontId="4" type="noConversion"/>
  </si>
  <si>
    <t>All reagents added:</t>
    <phoneticPr fontId="4" type="noConversion"/>
  </si>
  <si>
    <t>12:50PM</t>
    <phoneticPr fontId="4" type="noConversion"/>
  </si>
  <si>
    <t>2:20PM</t>
    <phoneticPr fontId="4" type="noConversion"/>
  </si>
  <si>
    <t>STANDARDS</t>
    <phoneticPr fontId="4" type="noConversion"/>
  </si>
  <si>
    <t>NOTES</t>
    <phoneticPr fontId="4" type="noConversion"/>
  </si>
  <si>
    <t>forgot to rinse btwn samples</t>
    <phoneticPr fontId="4" type="noConversion"/>
  </si>
  <si>
    <t>Concentration Si</t>
    <phoneticPr fontId="4" type="noConversion"/>
  </si>
  <si>
    <t>Absorbance</t>
    <phoneticPr fontId="4" type="noConversion"/>
  </si>
  <si>
    <t>weight added of stock (g)</t>
    <phoneticPr fontId="4" type="noConversion"/>
  </si>
  <si>
    <t>convert to ml (using water density)</t>
    <phoneticPr fontId="4" type="noConversion"/>
  </si>
  <si>
    <t>weight of working stock (~10 uM)</t>
    <phoneticPr fontId="4" type="noConversion"/>
  </si>
  <si>
    <t>convert to ml (using water density)</t>
    <phoneticPr fontId="4" type="noConversion"/>
  </si>
  <si>
    <t>mv=mv equation</t>
    <phoneticPr fontId="4" type="noConversion"/>
  </si>
  <si>
    <t>CV&gt;20</t>
    <phoneticPr fontId="4" type="noConversion"/>
  </si>
  <si>
    <t>wrong bottle tripped</t>
    <phoneticPr fontId="4" type="noConversion"/>
  </si>
  <si>
    <t>scrap the outlier</t>
    <phoneticPr fontId="4" type="noConversion"/>
  </si>
  <si>
    <t>9:58AM</t>
    <phoneticPr fontId="4" type="noConversion"/>
  </si>
  <si>
    <t>11:00AM</t>
    <phoneticPr fontId="4" type="noConversion"/>
  </si>
  <si>
    <t>All reagents in added:</t>
    <phoneticPr fontId="4" type="noConversion"/>
  </si>
  <si>
    <t>Concentration Si</t>
  </si>
  <si>
    <t>uM Si</t>
  </si>
  <si>
    <t>Average</t>
  </si>
  <si>
    <t>StdDev</t>
  </si>
  <si>
    <t>CV</t>
  </si>
  <si>
    <t>Abs@10.nm</t>
    <phoneticPr fontId="4" type="noConversion"/>
  </si>
  <si>
    <t>Average</t>
    <phoneticPr fontId="4" type="noConversion"/>
  </si>
  <si>
    <t>25m</t>
    <phoneticPr fontId="4" type="noConversion"/>
  </si>
  <si>
    <t>DCM</t>
    <phoneticPr fontId="4" type="noConversion"/>
  </si>
  <si>
    <t>STANDARDS</t>
  </si>
  <si>
    <t>Absorbance</t>
  </si>
  <si>
    <t>All reagents in added:</t>
  </si>
  <si>
    <t>9:58AM</t>
  </si>
  <si>
    <t>BLANK_1</t>
  </si>
  <si>
    <t>TIME START:</t>
  </si>
  <si>
    <t>11:00AM</t>
  </si>
  <si>
    <t>BLANK_2</t>
  </si>
  <si>
    <t>BLANK_3</t>
  </si>
  <si>
    <t>STD1</t>
  </si>
  <si>
    <t>STD2</t>
  </si>
  <si>
    <t>STD3</t>
  </si>
  <si>
    <t>STD4</t>
  </si>
  <si>
    <t>STD5</t>
  </si>
  <si>
    <t>STD6</t>
  </si>
  <si>
    <t>HCL Blank</t>
  </si>
  <si>
    <t>STANDARDS (6.23.11)</t>
    <phoneticPr fontId="4" type="noConversion"/>
  </si>
  <si>
    <t>STANDARDS (6.24.11)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</si>
</sst>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u/>
      <sz val="10"/>
      <color indexed="12"/>
      <name val="Verdana"/>
    </font>
    <font>
      <b/>
      <u/>
      <sz val="10"/>
      <color indexed="12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6" fillId="0" borderId="0" xfId="1" applyFont="1" applyAlignment="1" applyProtection="1"/>
    <xf numFmtId="0" fontId="3" fillId="0" borderId="0" xfId="0" applyFont="1" applyFill="1" applyBorder="1"/>
    <xf numFmtId="0" fontId="3" fillId="2" borderId="0" xfId="0" applyFont="1" applyFill="1"/>
    <xf numFmtId="0" fontId="0" fillId="2" borderId="0" xfId="0" applyFill="1"/>
    <xf numFmtId="2" fontId="0" fillId="0" borderId="0" xfId="0" applyNumberFormat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0" fontId="0" fillId="5" borderId="0" xfId="0" applyFill="1"/>
    <xf numFmtId="0" fontId="0" fillId="6" borderId="0" xfId="0" applyFill="1"/>
    <xf numFmtId="2" fontId="0" fillId="6" borderId="0" xfId="0" applyNumberFormat="1" applyFill="1"/>
    <xf numFmtId="0" fontId="2" fillId="0" borderId="0" xfId="0" applyFont="1"/>
    <xf numFmtId="2" fontId="0" fillId="0" borderId="0" xfId="0" applyNumberFormat="1"/>
    <xf numFmtId="0" fontId="1" fillId="2" borderId="0" xfId="0" applyFont="1" applyFill="1"/>
    <xf numFmtId="0" fontId="0" fillId="0" borderId="0" xfId="0" applyFill="1"/>
    <xf numFmtId="2" fontId="0" fillId="0" borderId="0" xfId="0" applyNumberFormat="1" applyFill="1"/>
    <xf numFmtId="0" fontId="3" fillId="0" borderId="0" xfId="0" applyFont="1" applyFill="1"/>
    <xf numFmtId="0" fontId="6" fillId="0" borderId="0" xfId="1" applyFont="1" applyFill="1" applyAlignment="1" applyProtection="1"/>
    <xf numFmtId="0" fontId="0" fillId="0" borderId="0" xfId="0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4" Type="http://schemas.openxmlformats.org/officeDocument/2006/relationships/worksheet" Target="worksheets/sheet4.xml"/><Relationship Id="rId10" Type="http://schemas.openxmlformats.org/officeDocument/2006/relationships/calcChain" Target="calcChain.xml"/><Relationship Id="rId5" Type="http://schemas.openxmlformats.org/officeDocument/2006/relationships/worksheet" Target="worksheets/sheet5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0759560367454068"/>
          <c:y val="0.0324074074074074"/>
          <c:w val="0.748679790026247"/>
          <c:h val="0.7996489501312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'5-day'!$O$2:$O$9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0.307989212224342</c:v>
                </c:pt>
                <c:pt idx="4">
                  <c:v>0.615978424448685</c:v>
                </c:pt>
                <c:pt idx="5">
                  <c:v>1.23195684889737</c:v>
                </c:pt>
                <c:pt idx="6">
                  <c:v>2.46391369779474</c:v>
                </c:pt>
                <c:pt idx="7">
                  <c:v>4.92782739558948</c:v>
                </c:pt>
              </c:numCache>
            </c:numRef>
          </c:xVal>
          <c:yVal>
            <c:numRef>
              <c:f>'5-day'!$N$2:$N$9</c:f>
              <c:numCache>
                <c:formatCode>General</c:formatCode>
                <c:ptCount val="8"/>
                <c:pt idx="0">
                  <c:v>0.0107</c:v>
                </c:pt>
                <c:pt idx="1">
                  <c:v>0.0181</c:v>
                </c:pt>
                <c:pt idx="2">
                  <c:v>0.008</c:v>
                </c:pt>
                <c:pt idx="3">
                  <c:v>0.0635</c:v>
                </c:pt>
                <c:pt idx="4">
                  <c:v>0.1156</c:v>
                </c:pt>
                <c:pt idx="5">
                  <c:v>0.2234</c:v>
                </c:pt>
                <c:pt idx="6">
                  <c:v>0.439</c:v>
                </c:pt>
                <c:pt idx="7">
                  <c:v>0.8199</c:v>
                </c:pt>
              </c:numCache>
            </c:numRef>
          </c:yVal>
        </c:ser>
        <c:axId val="538679400"/>
        <c:axId val="538682440"/>
      </c:scatterChart>
      <c:valAx>
        <c:axId val="538679400"/>
        <c:scaling>
          <c:orientation val="minMax"/>
        </c:scaling>
        <c:axPos val="b"/>
        <c:numFmt formatCode="General" sourceLinked="1"/>
        <c:tickLblPos val="nextTo"/>
        <c:crossAx val="538682440"/>
        <c:crosses val="autoZero"/>
        <c:crossBetween val="midCat"/>
      </c:valAx>
      <c:valAx>
        <c:axId val="538682440"/>
        <c:scaling>
          <c:orientation val="minMax"/>
        </c:scaling>
        <c:axPos val="l"/>
        <c:majorGridlines/>
        <c:numFmt formatCode="General" sourceLinked="1"/>
        <c:tickLblPos val="nextTo"/>
        <c:crossAx val="5386794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'5-day_newdata'!$J$2:$J$119</c:f>
              <c:numCache>
                <c:formatCode>0.00</c:formatCode>
                <c:ptCount val="118"/>
                <c:pt idx="0">
                  <c:v>4.09434134617694</c:v>
                </c:pt>
                <c:pt idx="3">
                  <c:v>6.23571671075051</c:v>
                </c:pt>
                <c:pt idx="6">
                  <c:v>6.020523301151105</c:v>
                </c:pt>
                <c:pt idx="9">
                  <c:v>16.32970023925029</c:v>
                </c:pt>
                <c:pt idx="12">
                  <c:v>9.844544471102015</c:v>
                </c:pt>
                <c:pt idx="15">
                  <c:v>15.41154938016767</c:v>
                </c:pt>
                <c:pt idx="18">
                  <c:v>8.866429802322377</c:v>
                </c:pt>
                <c:pt idx="21">
                  <c:v>55.34026248859245</c:v>
                </c:pt>
                <c:pt idx="24">
                  <c:v>5.171827748721713</c:v>
                </c:pt>
                <c:pt idx="27">
                  <c:v>4.772700435088707</c:v>
                </c:pt>
                <c:pt idx="30">
                  <c:v>16.68688354237385</c:v>
                </c:pt>
                <c:pt idx="33">
                  <c:v>5.135943380166798</c:v>
                </c:pt>
                <c:pt idx="36">
                  <c:v>12.82749914701996</c:v>
                </c:pt>
                <c:pt idx="39">
                  <c:v>10.33959345708191</c:v>
                </c:pt>
                <c:pt idx="42">
                  <c:v>1.744874558496948</c:v>
                </c:pt>
                <c:pt idx="45">
                  <c:v>15.41969396256385</c:v>
                </c:pt>
                <c:pt idx="48">
                  <c:v>6.166056576203202</c:v>
                </c:pt>
                <c:pt idx="51">
                  <c:v>13.12913894599667</c:v>
                </c:pt>
                <c:pt idx="54">
                  <c:v>3.534956269100343</c:v>
                </c:pt>
                <c:pt idx="57">
                  <c:v>11.46848868930129</c:v>
                </c:pt>
                <c:pt idx="60">
                  <c:v>1.928081680497516</c:v>
                </c:pt>
                <c:pt idx="63">
                  <c:v>2.367825294217398</c:v>
                </c:pt>
                <c:pt idx="66">
                  <c:v>18.85694631958629</c:v>
                </c:pt>
                <c:pt idx="69">
                  <c:v>3.395326051210596</c:v>
                </c:pt>
                <c:pt idx="72">
                  <c:v>7.588703634811457</c:v>
                </c:pt>
                <c:pt idx="75">
                  <c:v>0.425934656184976</c:v>
                </c:pt>
                <c:pt idx="78">
                  <c:v>7.317589028777428</c:v>
                </c:pt>
                <c:pt idx="81">
                  <c:v>18.74678744162291</c:v>
                </c:pt>
                <c:pt idx="84">
                  <c:v>1.782575345479387</c:v>
                </c:pt>
                <c:pt idx="87">
                  <c:v>0.106846130865565</c:v>
                </c:pt>
                <c:pt idx="90">
                  <c:v>9.930430801391215</c:v>
                </c:pt>
                <c:pt idx="93">
                  <c:v>0.0138836453393916</c:v>
                </c:pt>
                <c:pt idx="96" formatCode="General">
                  <c:v>1.657816477133434</c:v>
                </c:pt>
                <c:pt idx="99" formatCode="General">
                  <c:v>1.977112159767012</c:v>
                </c:pt>
                <c:pt idx="102" formatCode="General">
                  <c:v>3.943727196018478</c:v>
                </c:pt>
                <c:pt idx="105" formatCode="General">
                  <c:v>7.420734619764721</c:v>
                </c:pt>
                <c:pt idx="108" formatCode="General">
                  <c:v>12.01604353287606</c:v>
                </c:pt>
                <c:pt idx="111" formatCode="General">
                  <c:v>0.32996160921914</c:v>
                </c:pt>
                <c:pt idx="114" formatCode="General">
                  <c:v>2.085102719603725</c:v>
                </c:pt>
                <c:pt idx="117" formatCode="General">
                  <c:v>2.970653178330657</c:v>
                </c:pt>
              </c:numCache>
            </c:numRef>
          </c:yVal>
        </c:ser>
        <c:axId val="538862264"/>
        <c:axId val="538865368"/>
      </c:scatterChart>
      <c:valAx>
        <c:axId val="538862264"/>
        <c:scaling>
          <c:orientation val="minMax"/>
        </c:scaling>
        <c:axPos val="b"/>
        <c:tickLblPos val="nextTo"/>
        <c:crossAx val="538865368"/>
        <c:crosses val="autoZero"/>
        <c:crossBetween val="midCat"/>
      </c:valAx>
      <c:valAx>
        <c:axId val="538865368"/>
        <c:scaling>
          <c:orientation val="minMax"/>
        </c:scaling>
        <c:axPos val="l"/>
        <c:majorGridlines/>
        <c:numFmt formatCode="0.00" sourceLinked="1"/>
        <c:tickLblPos val="nextTo"/>
        <c:crossAx val="5388622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0759560367454068"/>
          <c:y val="0.0324074074074074"/>
          <c:w val="0.748679790026247"/>
          <c:h val="0.7996489501312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'5-day'!$O$2:$O$9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0.307989212224342</c:v>
                </c:pt>
                <c:pt idx="4">
                  <c:v>0.615978424448685</c:v>
                </c:pt>
                <c:pt idx="5">
                  <c:v>1.23195684889737</c:v>
                </c:pt>
                <c:pt idx="6">
                  <c:v>2.46391369779474</c:v>
                </c:pt>
                <c:pt idx="7">
                  <c:v>4.92782739558948</c:v>
                </c:pt>
              </c:numCache>
            </c:numRef>
          </c:xVal>
          <c:yVal>
            <c:numRef>
              <c:f>'5-day'!$N$2:$N$9</c:f>
              <c:numCache>
                <c:formatCode>General</c:formatCode>
                <c:ptCount val="8"/>
                <c:pt idx="0">
                  <c:v>0.0107</c:v>
                </c:pt>
                <c:pt idx="1">
                  <c:v>0.0181</c:v>
                </c:pt>
                <c:pt idx="2">
                  <c:v>0.008</c:v>
                </c:pt>
                <c:pt idx="3">
                  <c:v>0.0635</c:v>
                </c:pt>
                <c:pt idx="4">
                  <c:v>0.1156</c:v>
                </c:pt>
                <c:pt idx="5">
                  <c:v>0.2234</c:v>
                </c:pt>
                <c:pt idx="6">
                  <c:v>0.439</c:v>
                </c:pt>
                <c:pt idx="7">
                  <c:v>0.8199</c:v>
                </c:pt>
              </c:numCache>
            </c:numRef>
          </c:yVal>
        </c:ser>
        <c:axId val="538928104"/>
        <c:axId val="538931080"/>
      </c:scatterChart>
      <c:valAx>
        <c:axId val="538928104"/>
        <c:scaling>
          <c:orientation val="minMax"/>
        </c:scaling>
        <c:axPos val="b"/>
        <c:numFmt formatCode="General" sourceLinked="1"/>
        <c:tickLblPos val="nextTo"/>
        <c:crossAx val="538931080"/>
        <c:crosses val="autoZero"/>
        <c:crossBetween val="midCat"/>
      </c:valAx>
      <c:valAx>
        <c:axId val="538931080"/>
        <c:scaling>
          <c:orientation val="minMax"/>
        </c:scaling>
        <c:axPos val="l"/>
        <c:majorGridlines/>
        <c:numFmt formatCode="General" sourceLinked="1"/>
        <c:tickLblPos val="nextTo"/>
        <c:crossAx val="5389281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'5-day'!$J$2:$J$121</c:f>
              <c:numCache>
                <c:formatCode>0.00</c:formatCode>
                <c:ptCount val="120"/>
                <c:pt idx="0">
                  <c:v>4.09434134617694</c:v>
                </c:pt>
                <c:pt idx="3">
                  <c:v>6.220370641995906</c:v>
                </c:pt>
                <c:pt idx="6">
                  <c:v>6.020523301151105</c:v>
                </c:pt>
                <c:pt idx="9">
                  <c:v>16.32970023925029</c:v>
                </c:pt>
                <c:pt idx="12">
                  <c:v>9.844544471102015</c:v>
                </c:pt>
                <c:pt idx="15">
                  <c:v>15.41154938016767</c:v>
                </c:pt>
                <c:pt idx="18">
                  <c:v>10.3501808171334</c:v>
                </c:pt>
                <c:pt idx="21">
                  <c:v>24.37647404193594</c:v>
                </c:pt>
                <c:pt idx="24">
                  <c:v>43.37457816178293</c:v>
                </c:pt>
                <c:pt idx="27">
                  <c:v>25.16539660781219</c:v>
                </c:pt>
                <c:pt idx="30">
                  <c:v>16.68688354237385</c:v>
                </c:pt>
                <c:pt idx="33">
                  <c:v>5.135943380166798</c:v>
                </c:pt>
                <c:pt idx="36">
                  <c:v>12.82749914701996</c:v>
                </c:pt>
                <c:pt idx="39">
                  <c:v>10.33959345708191</c:v>
                </c:pt>
                <c:pt idx="42">
                  <c:v>1.744874558496948</c:v>
                </c:pt>
                <c:pt idx="45">
                  <c:v>15.41969396256385</c:v>
                </c:pt>
                <c:pt idx="49">
                  <c:v>26.47407282048015</c:v>
                </c:pt>
                <c:pt idx="52">
                  <c:v>13.12913894599667</c:v>
                </c:pt>
                <c:pt idx="55">
                  <c:v>48.20798859107803</c:v>
                </c:pt>
                <c:pt idx="58">
                  <c:v>11.46848868930129</c:v>
                </c:pt>
                <c:pt idx="61">
                  <c:v>1.928081680497516</c:v>
                </c:pt>
                <c:pt idx="64">
                  <c:v>48.52017036599332</c:v>
                </c:pt>
                <c:pt idx="67">
                  <c:v>108.9979033627192</c:v>
                </c:pt>
                <c:pt idx="70">
                  <c:v>92.07270948429428</c:v>
                </c:pt>
                <c:pt idx="73">
                  <c:v>105.3370016975429</c:v>
                </c:pt>
                <c:pt idx="76">
                  <c:v>0.425934656184976</c:v>
                </c:pt>
                <c:pt idx="79">
                  <c:v>7.317589028777428</c:v>
                </c:pt>
                <c:pt idx="82">
                  <c:v>18.74678744162291</c:v>
                </c:pt>
                <c:pt idx="85">
                  <c:v>1.782575345479387</c:v>
                </c:pt>
                <c:pt idx="88">
                  <c:v>0.106846130865565</c:v>
                </c:pt>
                <c:pt idx="91">
                  <c:v>9.930430801391215</c:v>
                </c:pt>
                <c:pt idx="94">
                  <c:v>0.0138836453393916</c:v>
                </c:pt>
                <c:pt idx="98" formatCode="General">
                  <c:v>27.1291755965741</c:v>
                </c:pt>
                <c:pt idx="101" formatCode="General">
                  <c:v>1.977112159767012</c:v>
                </c:pt>
                <c:pt idx="104" formatCode="General">
                  <c:v>3.943727196018478</c:v>
                </c:pt>
                <c:pt idx="107" formatCode="General">
                  <c:v>7.420734619764721</c:v>
                </c:pt>
                <c:pt idx="110" formatCode="General">
                  <c:v>12.01604353287606</c:v>
                </c:pt>
                <c:pt idx="113" formatCode="General">
                  <c:v>0.32996160921914</c:v>
                </c:pt>
                <c:pt idx="116" formatCode="General">
                  <c:v>25.9918841415789</c:v>
                </c:pt>
                <c:pt idx="119" formatCode="General">
                  <c:v>2.970653178330657</c:v>
                </c:pt>
              </c:numCache>
            </c:numRef>
          </c:yVal>
        </c:ser>
        <c:axId val="547358872"/>
        <c:axId val="547361976"/>
      </c:scatterChart>
      <c:valAx>
        <c:axId val="547358872"/>
        <c:scaling>
          <c:orientation val="minMax"/>
        </c:scaling>
        <c:axPos val="b"/>
        <c:tickLblPos val="nextTo"/>
        <c:crossAx val="547361976"/>
        <c:crosses val="autoZero"/>
        <c:crossBetween val="midCat"/>
      </c:valAx>
      <c:valAx>
        <c:axId val="547361976"/>
        <c:scaling>
          <c:orientation val="minMax"/>
        </c:scaling>
        <c:axPos val="l"/>
        <c:majorGridlines/>
        <c:numFmt formatCode="0.00" sourceLinked="1"/>
        <c:tickLblPos val="nextTo"/>
        <c:crossAx val="5473588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0985579615048119"/>
          <c:y val="0.135536235053952"/>
          <c:w val="0.67786176727909"/>
          <c:h val="0.799648950131234"/>
        </c:manualLayout>
      </c:layout>
      <c:scatterChart>
        <c:scatterStyle val="smoothMarker"/>
        <c:ser>
          <c:idx val="0"/>
          <c:order val="0"/>
          <c:tx>
            <c:v>S2_C3</c:v>
          </c:tx>
          <c:errBars>
            <c:errDir val="x"/>
            <c:errBarType val="both"/>
            <c:errValType val="cust"/>
            <c:plus>
              <c:numRef>
                <c:f>'5-day graph'!$C$2:$C$23</c:f>
                <c:numCache>
                  <c:formatCode>General</c:formatCode>
                  <c:ptCount val="22"/>
                  <c:pt idx="0">
                    <c:v>0.0614145089620153</c:v>
                  </c:pt>
                  <c:pt idx="3">
                    <c:v>0.08133042226008</c:v>
                  </c:pt>
                  <c:pt idx="6">
                    <c:v>0.0669494211163458</c:v>
                  </c:pt>
                  <c:pt idx="9">
                    <c:v>0.224807444900952</c:v>
                  </c:pt>
                  <c:pt idx="12">
                    <c:v>0.114552088085568</c:v>
                  </c:pt>
                  <c:pt idx="15">
                    <c:v>0.127596631364022</c:v>
                  </c:pt>
                  <c:pt idx="18">
                    <c:v>0.0920121118960947</c:v>
                  </c:pt>
                </c:numCache>
              </c:numRef>
            </c:plus>
            <c:minus>
              <c:numRef>
                <c:f>'5-day graph'!$C$2:$C$23</c:f>
                <c:numCache>
                  <c:formatCode>General</c:formatCode>
                  <c:ptCount val="22"/>
                  <c:pt idx="0">
                    <c:v>0.0614145089620153</c:v>
                  </c:pt>
                  <c:pt idx="3">
                    <c:v>0.08133042226008</c:v>
                  </c:pt>
                  <c:pt idx="6">
                    <c:v>0.0669494211163458</c:v>
                  </c:pt>
                  <c:pt idx="9">
                    <c:v>0.224807444900952</c:v>
                  </c:pt>
                  <c:pt idx="12">
                    <c:v>0.114552088085568</c:v>
                  </c:pt>
                  <c:pt idx="15">
                    <c:v>0.127596631364022</c:v>
                  </c:pt>
                  <c:pt idx="18">
                    <c:v>0.0920121118960947</c:v>
                  </c:pt>
                </c:numCache>
              </c:numRef>
            </c:minus>
          </c:errBars>
          <c:xVal>
            <c:numRef>
              <c:f>'5-day graph'!$B$2:$B$23</c:f>
              <c:numCache>
                <c:formatCode>0.00</c:formatCode>
                <c:ptCount val="22"/>
                <c:pt idx="0">
                  <c:v>1.499985071331696</c:v>
                </c:pt>
                <c:pt idx="3">
                  <c:v>1.304267432801503</c:v>
                </c:pt>
                <c:pt idx="6">
                  <c:v>1.112019965167235</c:v>
                </c:pt>
                <c:pt idx="9">
                  <c:v>1.376678332163146</c:v>
                </c:pt>
                <c:pt idx="12">
                  <c:v>1.163609839153326</c:v>
                </c:pt>
                <c:pt idx="15">
                  <c:v>0.827928641154142</c:v>
                </c:pt>
                <c:pt idx="18">
                  <c:v>1.037758307994431</c:v>
                </c:pt>
              </c:numCache>
            </c:numRef>
          </c:xVal>
          <c:yVal>
            <c:numRef>
              <c:f>'5-day graph'!$A$2:$A$23</c:f>
              <c:numCache>
                <c:formatCode>General</c:formatCode>
                <c:ptCount val="22"/>
                <c:pt idx="0">
                  <c:v>175.0</c:v>
                </c:pt>
                <c:pt idx="3">
                  <c:v>150.0</c:v>
                </c:pt>
                <c:pt idx="6">
                  <c:v>125.0</c:v>
                </c:pt>
                <c:pt idx="9">
                  <c:v>100.0</c:v>
                </c:pt>
                <c:pt idx="12">
                  <c:v>75.0</c:v>
                </c:pt>
                <c:pt idx="15">
                  <c:v>45.0</c:v>
                </c:pt>
                <c:pt idx="18">
                  <c:v>25.0</c:v>
                </c:pt>
              </c:numCache>
            </c:numRef>
          </c:yVal>
          <c:smooth val="1"/>
        </c:ser>
        <c:ser>
          <c:idx val="1"/>
          <c:order val="1"/>
          <c:tx>
            <c:v>S3_C3</c:v>
          </c:tx>
          <c:errBars>
            <c:errDir val="x"/>
            <c:errBarType val="both"/>
            <c:errValType val="cust"/>
            <c:plus>
              <c:numRef>
                <c:f>'5-day graph'!$C$26:$C$49</c:f>
                <c:numCache>
                  <c:formatCode>General</c:formatCode>
                  <c:ptCount val="24"/>
                  <c:pt idx="0">
                    <c:v>0.0759553090903812</c:v>
                  </c:pt>
                  <c:pt idx="3">
                    <c:v>0.0472505358756857</c:v>
                  </c:pt>
                  <c:pt idx="6">
                    <c:v>0.214823479162224</c:v>
                  </c:pt>
                  <c:pt idx="9">
                    <c:v>0.0476429736611014</c:v>
                  </c:pt>
                  <c:pt idx="12">
                    <c:v>0.0996738759648819</c:v>
                  </c:pt>
                  <c:pt idx="15">
                    <c:v>0.101367804273692</c:v>
                  </c:pt>
                  <c:pt idx="18">
                    <c:v>0.01522135787448</c:v>
                  </c:pt>
                  <c:pt idx="21">
                    <c:v>0.104191459778294</c:v>
                  </c:pt>
                </c:numCache>
              </c:numRef>
            </c:plus>
            <c:minus>
              <c:numRef>
                <c:f>'5-day graph'!$C$26:$C$49</c:f>
                <c:numCache>
                  <c:formatCode>General</c:formatCode>
                  <c:ptCount val="24"/>
                  <c:pt idx="0">
                    <c:v>0.0759553090903812</c:v>
                  </c:pt>
                  <c:pt idx="3">
                    <c:v>0.0472505358756857</c:v>
                  </c:pt>
                  <c:pt idx="6">
                    <c:v>0.214823479162224</c:v>
                  </c:pt>
                  <c:pt idx="9">
                    <c:v>0.0476429736611014</c:v>
                  </c:pt>
                  <c:pt idx="12">
                    <c:v>0.0996738759648819</c:v>
                  </c:pt>
                  <c:pt idx="15">
                    <c:v>0.101367804273692</c:v>
                  </c:pt>
                  <c:pt idx="18">
                    <c:v>0.01522135787448</c:v>
                  </c:pt>
                  <c:pt idx="21">
                    <c:v>0.104191459778294</c:v>
                  </c:pt>
                </c:numCache>
              </c:numRef>
            </c:minus>
          </c:errBars>
          <c:xVal>
            <c:numRef>
              <c:f>'5-day graph'!$B$26:$B$47</c:f>
              <c:numCache>
                <c:formatCode>0.00</c:formatCode>
                <c:ptCount val="22"/>
                <c:pt idx="0">
                  <c:v>1.468635708317133</c:v>
                </c:pt>
                <c:pt idx="3">
                  <c:v>0.990016794858978</c:v>
                </c:pt>
                <c:pt idx="6">
                  <c:v>1.287379267774666</c:v>
                </c:pt>
                <c:pt idx="9">
                  <c:v>0.927638218230398</c:v>
                </c:pt>
                <c:pt idx="12">
                  <c:v>0.777032801347235</c:v>
                </c:pt>
                <c:pt idx="15">
                  <c:v>0.980384815848465</c:v>
                </c:pt>
                <c:pt idx="18">
                  <c:v>0.872346828621987</c:v>
                </c:pt>
                <c:pt idx="21">
                  <c:v>0.675703811186213</c:v>
                </c:pt>
              </c:numCache>
            </c:numRef>
          </c:xVal>
          <c:yVal>
            <c:numRef>
              <c:f>'5-day graph'!$A$26:$A$47</c:f>
              <c:numCache>
                <c:formatCode>General</c:formatCode>
                <c:ptCount val="22"/>
                <c:pt idx="0">
                  <c:v>175.0</c:v>
                </c:pt>
                <c:pt idx="3">
                  <c:v>150.0</c:v>
                </c:pt>
                <c:pt idx="6">
                  <c:v>125.0</c:v>
                </c:pt>
                <c:pt idx="9">
                  <c:v>100.0</c:v>
                </c:pt>
                <c:pt idx="12">
                  <c:v>75.0</c:v>
                </c:pt>
                <c:pt idx="15">
                  <c:v>45.0</c:v>
                </c:pt>
                <c:pt idx="18">
                  <c:v>25.0</c:v>
                </c:pt>
                <c:pt idx="21">
                  <c:v>5.0</c:v>
                </c:pt>
              </c:numCache>
            </c:numRef>
          </c:yVal>
          <c:smooth val="1"/>
        </c:ser>
        <c:ser>
          <c:idx val="2"/>
          <c:order val="2"/>
          <c:tx>
            <c:v>S4_C4</c:v>
          </c:tx>
          <c:errBars>
            <c:errDir val="x"/>
            <c:errBarType val="both"/>
            <c:errValType val="cust"/>
            <c:plus>
              <c:numRef>
                <c:f>'5-day graph'!$C$51:$C$74</c:f>
                <c:numCache>
                  <c:formatCode>General</c:formatCode>
                  <c:ptCount val="24"/>
                  <c:pt idx="0">
                    <c:v>0.105350033823433</c:v>
                  </c:pt>
                  <c:pt idx="3">
                    <c:v>0.175825492636362</c:v>
                  </c:pt>
                  <c:pt idx="6">
                    <c:v>0.0359981614558453</c:v>
                  </c:pt>
                  <c:pt idx="9">
                    <c:v>0.104343139864336</c:v>
                  </c:pt>
                  <c:pt idx="12">
                    <c:v>0.0185234762332379</c:v>
                  </c:pt>
                  <c:pt idx="15">
                    <c:v>0.0135505938171963</c:v>
                  </c:pt>
                  <c:pt idx="18">
                    <c:v>0.137960972379313</c:v>
                  </c:pt>
                  <c:pt idx="21">
                    <c:v>0.022371179534743</c:v>
                  </c:pt>
                </c:numCache>
              </c:numRef>
            </c:plus>
            <c:minus>
              <c:numRef>
                <c:f>'5-day graph'!$C$51:$C$74</c:f>
                <c:numCache>
                  <c:formatCode>General</c:formatCode>
                  <c:ptCount val="24"/>
                  <c:pt idx="0">
                    <c:v>0.105350033823433</c:v>
                  </c:pt>
                  <c:pt idx="3">
                    <c:v>0.175825492636362</c:v>
                  </c:pt>
                  <c:pt idx="6">
                    <c:v>0.0359981614558453</c:v>
                  </c:pt>
                  <c:pt idx="9">
                    <c:v>0.104343139864336</c:v>
                  </c:pt>
                  <c:pt idx="12">
                    <c:v>0.0185234762332379</c:v>
                  </c:pt>
                  <c:pt idx="15">
                    <c:v>0.0135505938171963</c:v>
                  </c:pt>
                  <c:pt idx="18">
                    <c:v>0.137960972379313</c:v>
                  </c:pt>
                  <c:pt idx="21">
                    <c:v>0.022371179534743</c:v>
                  </c:pt>
                </c:numCache>
              </c:numRef>
            </c:minus>
          </c:errBars>
          <c:xVal>
            <c:numRef>
              <c:f>'5-day graph'!$B$51:$B$72</c:f>
              <c:numCache>
                <c:formatCode>0.00</c:formatCode>
                <c:ptCount val="22"/>
                <c:pt idx="0">
                  <c:v>1.708547959647543</c:v>
                </c:pt>
                <c:pt idx="3">
                  <c:v>1.339200486487152</c:v>
                </c:pt>
                <c:pt idx="6">
                  <c:v>1.018348141121615</c:v>
                </c:pt>
                <c:pt idx="9">
                  <c:v>0.909824674297981</c:v>
                </c:pt>
                <c:pt idx="12">
                  <c:v>0.960720514104887</c:v>
                </c:pt>
                <c:pt idx="15">
                  <c:v>0.572280136135425</c:v>
                </c:pt>
                <c:pt idx="18">
                  <c:v>0.731618842421032</c:v>
                </c:pt>
                <c:pt idx="21">
                  <c:v>0.658881627193554</c:v>
                </c:pt>
              </c:numCache>
            </c:numRef>
          </c:xVal>
          <c:yVal>
            <c:numRef>
              <c:f>'5-day graph'!$A$51:$A$72</c:f>
              <c:numCache>
                <c:formatCode>General</c:formatCode>
                <c:ptCount val="22"/>
                <c:pt idx="0">
                  <c:v>175.0</c:v>
                </c:pt>
                <c:pt idx="3">
                  <c:v>150.0</c:v>
                </c:pt>
                <c:pt idx="6">
                  <c:v>125.0</c:v>
                </c:pt>
                <c:pt idx="9">
                  <c:v>100.0</c:v>
                </c:pt>
                <c:pt idx="12">
                  <c:v>75.0</c:v>
                </c:pt>
                <c:pt idx="15">
                  <c:v>45.0</c:v>
                </c:pt>
                <c:pt idx="18">
                  <c:v>25.0</c:v>
                </c:pt>
                <c:pt idx="21">
                  <c:v>5.0</c:v>
                </c:pt>
              </c:numCache>
            </c:numRef>
          </c:yVal>
          <c:smooth val="1"/>
        </c:ser>
        <c:ser>
          <c:idx val="3"/>
          <c:order val="3"/>
          <c:tx>
            <c:v>S5_C3</c:v>
          </c:tx>
          <c:errBars>
            <c:errDir val="x"/>
            <c:errBarType val="both"/>
            <c:errValType val="cust"/>
            <c:plus>
              <c:numRef>
                <c:f>'5-day graph'!$C$75:$C$96</c:f>
                <c:numCache>
                  <c:formatCode>General</c:formatCode>
                  <c:ptCount val="22"/>
                  <c:pt idx="0">
                    <c:v>0.12955965646193</c:v>
                  </c:pt>
                  <c:pt idx="3">
                    <c:v>0.598790766885872</c:v>
                  </c:pt>
                  <c:pt idx="6">
                    <c:v>0.057300217285638</c:v>
                  </c:pt>
                  <c:pt idx="9">
                    <c:v>0.193288622738173</c:v>
                  </c:pt>
                  <c:pt idx="12">
                    <c:v>0.0121274074277857</c:v>
                  </c:pt>
                  <c:pt idx="15">
                    <c:v>0.0686369042331124</c:v>
                  </c:pt>
                  <c:pt idx="18">
                    <c:v>0.0532932090838471</c:v>
                  </c:pt>
                  <c:pt idx="21">
                    <c:v>0.0106242405162262</c:v>
                  </c:pt>
                </c:numCache>
              </c:numRef>
            </c:plus>
            <c:minus>
              <c:numRef>
                <c:f>'5-day graph'!$C$75:$C$96</c:f>
                <c:numCache>
                  <c:formatCode>General</c:formatCode>
                  <c:ptCount val="22"/>
                  <c:pt idx="0">
                    <c:v>0.12955965646193</c:v>
                  </c:pt>
                  <c:pt idx="3">
                    <c:v>0.598790766885872</c:v>
                  </c:pt>
                  <c:pt idx="6">
                    <c:v>0.057300217285638</c:v>
                  </c:pt>
                  <c:pt idx="9">
                    <c:v>0.193288622738173</c:v>
                  </c:pt>
                  <c:pt idx="12">
                    <c:v>0.0121274074277857</c:v>
                  </c:pt>
                  <c:pt idx="15">
                    <c:v>0.0686369042331124</c:v>
                  </c:pt>
                  <c:pt idx="18">
                    <c:v>0.0532932090838471</c:v>
                  </c:pt>
                  <c:pt idx="21">
                    <c:v>0.0106242405162262</c:v>
                  </c:pt>
                </c:numCache>
              </c:numRef>
            </c:minus>
          </c:errBars>
          <c:xVal>
            <c:numRef>
              <c:f>'5-day graph'!$B$75:$B$96</c:f>
              <c:numCache>
                <c:formatCode>General</c:formatCode>
                <c:ptCount val="22"/>
                <c:pt idx="0" formatCode="0.00">
                  <c:v>1.70726994618164</c:v>
                </c:pt>
                <c:pt idx="3" formatCode="0.00">
                  <c:v>1.40582776768892</c:v>
                </c:pt>
                <c:pt idx="6" formatCode="0.00">
                  <c:v>0.783047764233506</c:v>
                </c:pt>
                <c:pt idx="9" formatCode="0.00">
                  <c:v>1.031049310928976</c:v>
                </c:pt>
                <c:pt idx="12" formatCode="0.00">
                  <c:v>0.680330705714114</c:v>
                </c:pt>
                <c:pt idx="15" formatCode="0.00">
                  <c:v>0.642390170585329</c:v>
                </c:pt>
                <c:pt idx="18" formatCode="0.00">
                  <c:v>0.536665630622802</c:v>
                </c:pt>
                <c:pt idx="21" formatCode="0.00">
                  <c:v>0.765234220301089</c:v>
                </c:pt>
              </c:numCache>
            </c:numRef>
          </c:xVal>
          <c:yVal>
            <c:numRef>
              <c:f>'5-day graph'!$A$75:$A$96</c:f>
              <c:numCache>
                <c:formatCode>General</c:formatCode>
                <c:ptCount val="22"/>
                <c:pt idx="0">
                  <c:v>175.0</c:v>
                </c:pt>
                <c:pt idx="3">
                  <c:v>150.0</c:v>
                </c:pt>
                <c:pt idx="6">
                  <c:v>125.0</c:v>
                </c:pt>
                <c:pt idx="9">
                  <c:v>100.0</c:v>
                </c:pt>
                <c:pt idx="12">
                  <c:v>75.0</c:v>
                </c:pt>
                <c:pt idx="15">
                  <c:v>45.0</c:v>
                </c:pt>
                <c:pt idx="18">
                  <c:v>25.0</c:v>
                </c:pt>
                <c:pt idx="21">
                  <c:v>5.0</c:v>
                </c:pt>
              </c:numCache>
            </c:numRef>
          </c:yVal>
          <c:smooth val="1"/>
        </c:ser>
        <c:ser>
          <c:idx val="4"/>
          <c:order val="4"/>
          <c:tx>
            <c:v>S6_C3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rrBars>
            <c:errDir val="x"/>
            <c:errBarType val="both"/>
            <c:errValType val="cust"/>
            <c:plus>
              <c:numRef>
                <c:f>'5-day graph'!$C$100:$C$121</c:f>
                <c:numCache>
                  <c:formatCode>General</c:formatCode>
                  <c:ptCount val="22"/>
                  <c:pt idx="0">
                    <c:v>0.0311491735538681</c:v>
                  </c:pt>
                  <c:pt idx="3">
                    <c:v>0.0394583507675251</c:v>
                  </c:pt>
                  <c:pt idx="6">
                    <c:v>0.0463913959512633</c:v>
                  </c:pt>
                  <c:pt idx="9">
                    <c:v>0.0444254164023006</c:v>
                  </c:pt>
                  <c:pt idx="12">
                    <c:v>0.117136302669227</c:v>
                  </c:pt>
                  <c:pt idx="15">
                    <c:v>0.0355947750838591</c:v>
                  </c:pt>
                  <c:pt idx="18">
                    <c:v>0.0143303073025959</c:v>
                  </c:pt>
                  <c:pt idx="21">
                    <c:v>0.0268559243675807</c:v>
                  </c:pt>
                </c:numCache>
              </c:numRef>
            </c:plus>
            <c:minus>
              <c:numRef>
                <c:f>'5-day graph'!$C$100:$C$121</c:f>
                <c:numCache>
                  <c:formatCode>General</c:formatCode>
                  <c:ptCount val="22"/>
                  <c:pt idx="0">
                    <c:v>0.0311491735538681</c:v>
                  </c:pt>
                  <c:pt idx="3">
                    <c:v>0.0394583507675251</c:v>
                  </c:pt>
                  <c:pt idx="6">
                    <c:v>0.0463913959512633</c:v>
                  </c:pt>
                  <c:pt idx="9">
                    <c:v>0.0444254164023006</c:v>
                  </c:pt>
                  <c:pt idx="12">
                    <c:v>0.117136302669227</c:v>
                  </c:pt>
                  <c:pt idx="15">
                    <c:v>0.0355947750838591</c:v>
                  </c:pt>
                  <c:pt idx="18">
                    <c:v>0.0143303073025959</c:v>
                  </c:pt>
                  <c:pt idx="21">
                    <c:v>0.0268559243675807</c:v>
                  </c:pt>
                </c:numCache>
              </c:numRef>
            </c:minus>
          </c:errBars>
          <c:xVal>
            <c:numRef>
              <c:f>'5-day graph'!$B$100:$B$121</c:f>
              <c:numCache>
                <c:formatCode>General</c:formatCode>
                <c:ptCount val="22"/>
                <c:pt idx="0" formatCode="0.00">
                  <c:v>1.878927733166751</c:v>
                </c:pt>
                <c:pt idx="3" formatCode="0.00">
                  <c:v>1.99575681999624</c:v>
                </c:pt>
                <c:pt idx="6" formatCode="0.00">
                  <c:v>1.176333799105053</c:v>
                </c:pt>
                <c:pt idx="9" formatCode="0.00">
                  <c:v>0.598666017296669</c:v>
                </c:pt>
                <c:pt idx="12" formatCode="0.00">
                  <c:v>0.974832542414984</c:v>
                </c:pt>
                <c:pt idx="15" formatCode="0.00">
                  <c:v>10.78755045718647</c:v>
                </c:pt>
                <c:pt idx="18" formatCode="0.00">
                  <c:v>0.687271047505965</c:v>
                </c:pt>
                <c:pt idx="21" formatCode="0.00">
                  <c:v>0.904041056138105</c:v>
                </c:pt>
              </c:numCache>
            </c:numRef>
          </c:xVal>
          <c:yVal>
            <c:numRef>
              <c:f>'5-day graph'!$A$100:$A$121</c:f>
              <c:numCache>
                <c:formatCode>General</c:formatCode>
                <c:ptCount val="22"/>
                <c:pt idx="0">
                  <c:v>175.0</c:v>
                </c:pt>
                <c:pt idx="3">
                  <c:v>150.0</c:v>
                </c:pt>
                <c:pt idx="6">
                  <c:v>125.0</c:v>
                </c:pt>
                <c:pt idx="9">
                  <c:v>100.0</c:v>
                </c:pt>
                <c:pt idx="12">
                  <c:v>75.0</c:v>
                </c:pt>
                <c:pt idx="15">
                  <c:v>45.0</c:v>
                </c:pt>
                <c:pt idx="18">
                  <c:v>25.0</c:v>
                </c:pt>
                <c:pt idx="21">
                  <c:v>5.0</c:v>
                </c:pt>
              </c:numCache>
            </c:numRef>
          </c:yVal>
        </c:ser>
        <c:axId val="547440872"/>
        <c:axId val="547444040"/>
      </c:scatterChart>
      <c:valAx>
        <c:axId val="547440872"/>
        <c:scaling>
          <c:orientation val="minMax"/>
          <c:max val="2.5"/>
        </c:scaling>
        <c:axPos val="t"/>
        <c:numFmt formatCode="0.00" sourceLinked="1"/>
        <c:tickLblPos val="nextTo"/>
        <c:crossAx val="547444040"/>
        <c:crosses val="autoZero"/>
        <c:crossBetween val="midCat"/>
      </c:valAx>
      <c:valAx>
        <c:axId val="547444040"/>
        <c:scaling>
          <c:orientation val="maxMin"/>
        </c:scaling>
        <c:axPos val="l"/>
        <c:numFmt formatCode="General" sourceLinked="1"/>
        <c:tickLblPos val="nextTo"/>
        <c:crossAx val="547440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2655730533683"/>
          <c:y val="0.295336468358122"/>
          <c:w val="0.152899825021872"/>
          <c:h val="0.418585958005249"/>
        </c:manualLayout>
      </c:layout>
      <c:spPr>
        <a:ln>
          <a:solidFill>
            <a:schemeClr val="tx2">
              <a:lumMod val="60000"/>
              <a:lumOff val="40000"/>
            </a:schemeClr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06847331583552"/>
                  <c:y val="0.026279163021289"/>
                </c:manualLayout>
              </c:layout>
              <c:numFmt formatCode="General" sourceLinked="0"/>
            </c:trendlineLbl>
          </c:trendline>
          <c:xVal>
            <c:numRef>
              <c:f>Diel!$O$5:$O$9</c:f>
              <c:numCache>
                <c:formatCode>General</c:formatCode>
                <c:ptCount val="5"/>
                <c:pt idx="0">
                  <c:v>0.300435908445434</c:v>
                </c:pt>
                <c:pt idx="1">
                  <c:v>0.600871816890867</c:v>
                </c:pt>
                <c:pt idx="2">
                  <c:v>1.201743633781735</c:v>
                </c:pt>
                <c:pt idx="3">
                  <c:v>2.40348726756347</c:v>
                </c:pt>
                <c:pt idx="4">
                  <c:v>4.80697453512694</c:v>
                </c:pt>
              </c:numCache>
            </c:numRef>
          </c:xVal>
          <c:yVal>
            <c:numRef>
              <c:f>Diel!$N$5:$N$9</c:f>
              <c:numCache>
                <c:formatCode>General</c:formatCode>
                <c:ptCount val="5"/>
                <c:pt idx="0">
                  <c:v>0.0735</c:v>
                </c:pt>
                <c:pt idx="1">
                  <c:v>0.1269</c:v>
                </c:pt>
                <c:pt idx="2">
                  <c:v>0.2289</c:v>
                </c:pt>
                <c:pt idx="3">
                  <c:v>0.4415</c:v>
                </c:pt>
                <c:pt idx="4">
                  <c:v>0.8199</c:v>
                </c:pt>
              </c:numCache>
            </c:numRef>
          </c:yVal>
        </c:ser>
        <c:axId val="547482584"/>
        <c:axId val="547485560"/>
      </c:scatterChart>
      <c:valAx>
        <c:axId val="547482584"/>
        <c:scaling>
          <c:orientation val="minMax"/>
        </c:scaling>
        <c:axPos val="b"/>
        <c:numFmt formatCode="General" sourceLinked="1"/>
        <c:tickLblPos val="nextTo"/>
        <c:crossAx val="547485560"/>
        <c:crosses val="autoZero"/>
        <c:crossBetween val="midCat"/>
      </c:valAx>
      <c:valAx>
        <c:axId val="547485560"/>
        <c:scaling>
          <c:orientation val="minMax"/>
        </c:scaling>
        <c:axPos val="l"/>
        <c:majorGridlines/>
        <c:numFmt formatCode="General" sourceLinked="1"/>
        <c:tickLblPos val="nextTo"/>
        <c:crossAx val="547482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areaChart>
        <c:grouping val="standard"/>
        <c:ser>
          <c:idx val="1"/>
          <c:order val="0"/>
          <c:tx>
            <c:strRef>
              <c:f>'Diel graph'!$K$1</c:f>
              <c:strCache>
                <c:ptCount val="1"/>
                <c:pt idx="0">
                  <c:v>DCM</c:v>
                </c:pt>
              </c:strCache>
            </c:strRef>
          </c:tx>
          <c:spPr>
            <a:ln w="25400">
              <a:noFill/>
            </a:ln>
          </c:spPr>
          <c:errBars>
            <c:errDir val="y"/>
            <c:errBarType val="both"/>
            <c:errValType val="cust"/>
            <c:plus>
              <c:numRef>
                <c:f>'Diel graph'!$L$2:$L$14</c:f>
                <c:numCache>
                  <c:formatCode>General</c:formatCode>
                  <c:ptCount val="13"/>
                  <c:pt idx="0">
                    <c:v>0.0324457937318533</c:v>
                  </c:pt>
                  <c:pt idx="1">
                    <c:v>0.0280705097360759</c:v>
                  </c:pt>
                  <c:pt idx="2">
                    <c:v>0.081524828968627</c:v>
                  </c:pt>
                  <c:pt idx="3">
                    <c:v>0.0482648972280421</c:v>
                  </c:pt>
                  <c:pt idx="4">
                    <c:v>0.0844916944113727</c:v>
                  </c:pt>
                  <c:pt idx="5">
                    <c:v>0.0797929004298599</c:v>
                  </c:pt>
                  <c:pt idx="6">
                    <c:v>0.0193209321791679</c:v>
                  </c:pt>
                  <c:pt idx="7">
                    <c:v>0.049368464929814</c:v>
                  </c:pt>
                  <c:pt idx="8">
                    <c:v>0.0579989968928203</c:v>
                  </c:pt>
                  <c:pt idx="9">
                    <c:v>0.08644541259908</c:v>
                  </c:pt>
                  <c:pt idx="10">
                    <c:v>0.0837960191525227</c:v>
                  </c:pt>
                  <c:pt idx="11">
                    <c:v>0.0521556522545197</c:v>
                  </c:pt>
                  <c:pt idx="12">
                    <c:v>0.108854534422795</c:v>
                  </c:pt>
                </c:numCache>
              </c:numRef>
            </c:plus>
            <c:minus>
              <c:numRef>
                <c:f>'Diel graph'!$L$2:$L$14</c:f>
                <c:numCache>
                  <c:formatCode>General</c:formatCode>
                  <c:ptCount val="13"/>
                  <c:pt idx="0">
                    <c:v>0.0324457937318533</c:v>
                  </c:pt>
                  <c:pt idx="1">
                    <c:v>0.0280705097360759</c:v>
                  </c:pt>
                  <c:pt idx="2">
                    <c:v>0.081524828968627</c:v>
                  </c:pt>
                  <c:pt idx="3">
                    <c:v>0.0482648972280421</c:v>
                  </c:pt>
                  <c:pt idx="4">
                    <c:v>0.0844916944113727</c:v>
                  </c:pt>
                  <c:pt idx="5">
                    <c:v>0.0797929004298599</c:v>
                  </c:pt>
                  <c:pt idx="6">
                    <c:v>0.0193209321791679</c:v>
                  </c:pt>
                  <c:pt idx="7">
                    <c:v>0.049368464929814</c:v>
                  </c:pt>
                  <c:pt idx="8">
                    <c:v>0.0579989968928203</c:v>
                  </c:pt>
                  <c:pt idx="9">
                    <c:v>0.08644541259908</c:v>
                  </c:pt>
                  <c:pt idx="10">
                    <c:v>0.0837960191525227</c:v>
                  </c:pt>
                  <c:pt idx="11">
                    <c:v>0.0521556522545197</c:v>
                  </c:pt>
                  <c:pt idx="12">
                    <c:v>0.108854534422795</c:v>
                  </c:pt>
                </c:numCache>
              </c:numRef>
            </c:minus>
          </c:errBars>
          <c:cat>
            <c:numRef>
              <c:f>'Diel graph'!$G$2:$G$14</c:f>
              <c:numCache>
                <c:formatCode>General</c:formatCode>
                <c:ptCount val="13"/>
                <c:pt idx="0">
                  <c:v>0.0</c:v>
                </c:pt>
                <c:pt idx="1">
                  <c:v>4.0</c:v>
                </c:pt>
                <c:pt idx="2">
                  <c:v>8.0</c:v>
                </c:pt>
                <c:pt idx="3">
                  <c:v>12.0</c:v>
                </c:pt>
                <c:pt idx="4">
                  <c:v>16.0</c:v>
                </c:pt>
                <c:pt idx="5">
                  <c:v>20.0</c:v>
                </c:pt>
                <c:pt idx="6">
                  <c:v>24.0</c:v>
                </c:pt>
                <c:pt idx="7">
                  <c:v>28.0</c:v>
                </c:pt>
                <c:pt idx="8">
                  <c:v>32.0</c:v>
                </c:pt>
                <c:pt idx="9">
                  <c:v>36.0</c:v>
                </c:pt>
                <c:pt idx="10">
                  <c:v>40.0</c:v>
                </c:pt>
                <c:pt idx="11">
                  <c:v>44.0</c:v>
                </c:pt>
                <c:pt idx="12">
                  <c:v>48.0</c:v>
                </c:pt>
              </c:numCache>
            </c:numRef>
          </c:cat>
          <c:val>
            <c:numRef>
              <c:f>'Diel graph'!$K$2:$K$14</c:f>
              <c:numCache>
                <c:formatCode>0.00</c:formatCode>
                <c:ptCount val="13"/>
                <c:pt idx="0">
                  <c:v>1.138414176419181</c:v>
                </c:pt>
                <c:pt idx="1">
                  <c:v>1.050085221049336</c:v>
                </c:pt>
                <c:pt idx="2">
                  <c:v>1.038247319814202</c:v>
                </c:pt>
                <c:pt idx="3">
                  <c:v>1.127714534918194</c:v>
                </c:pt>
                <c:pt idx="4">
                  <c:v>1.150935033494803</c:v>
                </c:pt>
                <c:pt idx="5">
                  <c:v>1.318942170254972</c:v>
                </c:pt>
                <c:pt idx="6">
                  <c:v>1.006376047258073</c:v>
                </c:pt>
                <c:pt idx="7">
                  <c:v>1.048491657421529</c:v>
                </c:pt>
                <c:pt idx="8">
                  <c:v>1.09333909094694</c:v>
                </c:pt>
                <c:pt idx="9">
                  <c:v>1.03005184972834</c:v>
                </c:pt>
                <c:pt idx="10">
                  <c:v>0.928291429495555</c:v>
                </c:pt>
                <c:pt idx="11">
                  <c:v>0.956747922849242</c:v>
                </c:pt>
                <c:pt idx="12">
                  <c:v>1.076037542987899</c:v>
                </c:pt>
              </c:numCache>
            </c:numRef>
          </c:val>
        </c:ser>
        <c:ser>
          <c:idx val="0"/>
          <c:order val="1"/>
          <c:tx>
            <c:strRef>
              <c:f>'Diel graph'!$H$1</c:f>
              <c:strCache>
                <c:ptCount val="1"/>
                <c:pt idx="0">
                  <c:v>25m</c:v>
                </c:pt>
              </c:strCache>
            </c:strRef>
          </c:tx>
          <c:spPr>
            <a:ln w="25400">
              <a:noFill/>
            </a:ln>
          </c:spPr>
          <c:errBars>
            <c:errDir val="y"/>
            <c:errBarType val="both"/>
            <c:errValType val="cust"/>
            <c:plus>
              <c:numRef>
                <c:f>'Diel graph'!$I$2:$I$14</c:f>
                <c:numCache>
                  <c:formatCode>General</c:formatCode>
                  <c:ptCount val="13"/>
                  <c:pt idx="0">
                    <c:v>0.0143420726502644</c:v>
                  </c:pt>
                  <c:pt idx="1">
                    <c:v>0.0543983365785212</c:v>
                  </c:pt>
                  <c:pt idx="2">
                    <c:v>0.0831253868718585</c:v>
                  </c:pt>
                  <c:pt idx="3">
                    <c:v>0.0738266523871745</c:v>
                  </c:pt>
                  <c:pt idx="4">
                    <c:v>0.0321207135706361</c:v>
                  </c:pt>
                  <c:pt idx="5">
                    <c:v>0.0443938807660354</c:v>
                  </c:pt>
                  <c:pt idx="6">
                    <c:v>0.126529435366985</c:v>
                  </c:pt>
                  <c:pt idx="7">
                    <c:v>0.0729804706587652</c:v>
                  </c:pt>
                  <c:pt idx="8">
                    <c:v>0.0206699944589419</c:v>
                  </c:pt>
                  <c:pt idx="9">
                    <c:v>0.0217833294940184</c:v>
                  </c:pt>
                  <c:pt idx="10">
                    <c:v>0.0501077397689068</c:v>
                  </c:pt>
                  <c:pt idx="11">
                    <c:v>0.0355137037054018</c:v>
                  </c:pt>
                  <c:pt idx="12">
                    <c:v>0.0217082574861424</c:v>
                  </c:pt>
                </c:numCache>
              </c:numRef>
            </c:plus>
            <c:minus>
              <c:numRef>
                <c:f>'Diel graph'!$I$2:$I$14</c:f>
                <c:numCache>
                  <c:formatCode>General</c:formatCode>
                  <c:ptCount val="13"/>
                  <c:pt idx="0">
                    <c:v>0.0143420726502644</c:v>
                  </c:pt>
                  <c:pt idx="1">
                    <c:v>0.0543983365785212</c:v>
                  </c:pt>
                  <c:pt idx="2">
                    <c:v>0.0831253868718585</c:v>
                  </c:pt>
                  <c:pt idx="3">
                    <c:v>0.0738266523871745</c:v>
                  </c:pt>
                  <c:pt idx="4">
                    <c:v>0.0321207135706361</c:v>
                  </c:pt>
                  <c:pt idx="5">
                    <c:v>0.0443938807660354</c:v>
                  </c:pt>
                  <c:pt idx="6">
                    <c:v>0.126529435366985</c:v>
                  </c:pt>
                  <c:pt idx="7">
                    <c:v>0.0729804706587652</c:v>
                  </c:pt>
                  <c:pt idx="8">
                    <c:v>0.0206699944589419</c:v>
                  </c:pt>
                  <c:pt idx="9">
                    <c:v>0.0217833294940184</c:v>
                  </c:pt>
                  <c:pt idx="10">
                    <c:v>0.0501077397689068</c:v>
                  </c:pt>
                  <c:pt idx="11">
                    <c:v>0.0355137037054018</c:v>
                  </c:pt>
                  <c:pt idx="12">
                    <c:v>0.0217082574861424</c:v>
                  </c:pt>
                </c:numCache>
              </c:numRef>
            </c:minus>
          </c:errBars>
          <c:cat>
            <c:numRef>
              <c:f>'Diel graph'!$G$2:$G$14</c:f>
              <c:numCache>
                <c:formatCode>General</c:formatCode>
                <c:ptCount val="13"/>
                <c:pt idx="0">
                  <c:v>0.0</c:v>
                </c:pt>
                <c:pt idx="1">
                  <c:v>4.0</c:v>
                </c:pt>
                <c:pt idx="2">
                  <c:v>8.0</c:v>
                </c:pt>
                <c:pt idx="3">
                  <c:v>12.0</c:v>
                </c:pt>
                <c:pt idx="4">
                  <c:v>16.0</c:v>
                </c:pt>
                <c:pt idx="5">
                  <c:v>20.0</c:v>
                </c:pt>
                <c:pt idx="6">
                  <c:v>24.0</c:v>
                </c:pt>
                <c:pt idx="7">
                  <c:v>28.0</c:v>
                </c:pt>
                <c:pt idx="8">
                  <c:v>32.0</c:v>
                </c:pt>
                <c:pt idx="9">
                  <c:v>36.0</c:v>
                </c:pt>
                <c:pt idx="10">
                  <c:v>40.0</c:v>
                </c:pt>
                <c:pt idx="11">
                  <c:v>44.0</c:v>
                </c:pt>
                <c:pt idx="12">
                  <c:v>48.0</c:v>
                </c:pt>
              </c:numCache>
            </c:numRef>
          </c:cat>
          <c:val>
            <c:numRef>
              <c:f>'Diel graph'!$H$2:$H$14</c:f>
              <c:numCache>
                <c:formatCode>0.00</c:formatCode>
                <c:ptCount val="13"/>
                <c:pt idx="0">
                  <c:v>0.878890957033554</c:v>
                </c:pt>
                <c:pt idx="1">
                  <c:v>0.82197797032618</c:v>
                </c:pt>
                <c:pt idx="2">
                  <c:v>0.778724100428575</c:v>
                </c:pt>
                <c:pt idx="3">
                  <c:v>0.745942220085128</c:v>
                </c:pt>
                <c:pt idx="4">
                  <c:v>0.709517908592408</c:v>
                </c:pt>
                <c:pt idx="5">
                  <c:v>0.750950562915376</c:v>
                </c:pt>
                <c:pt idx="6">
                  <c:v>0.736153186371459</c:v>
                </c:pt>
                <c:pt idx="7">
                  <c:v>0.675370116567984</c:v>
                </c:pt>
                <c:pt idx="8">
                  <c:v>0.626880251893301</c:v>
                </c:pt>
                <c:pt idx="9">
                  <c:v>0.584992293676673</c:v>
                </c:pt>
                <c:pt idx="10">
                  <c:v>0.634392766138674</c:v>
                </c:pt>
                <c:pt idx="11">
                  <c:v>0.680833763291891</c:v>
                </c:pt>
                <c:pt idx="12">
                  <c:v>0.773943409545156</c:v>
                </c:pt>
              </c:numCache>
            </c:numRef>
          </c:val>
        </c:ser>
        <c:axId val="547533720"/>
        <c:axId val="547536776"/>
      </c:areaChart>
      <c:catAx>
        <c:axId val="547533720"/>
        <c:scaling>
          <c:orientation val="minMax"/>
        </c:scaling>
        <c:axPos val="b"/>
        <c:numFmt formatCode="General" sourceLinked="1"/>
        <c:tickLblPos val="nextTo"/>
        <c:crossAx val="547536776"/>
        <c:crosses val="autoZero"/>
        <c:auto val="1"/>
        <c:lblAlgn val="ctr"/>
        <c:lblOffset val="100"/>
      </c:catAx>
      <c:valAx>
        <c:axId val="547536776"/>
        <c:scaling>
          <c:orientation val="minMax"/>
          <c:min val="0.5"/>
        </c:scaling>
        <c:axPos val="l"/>
        <c:majorGridlines/>
        <c:numFmt formatCode="0.00" sourceLinked="1"/>
        <c:tickLblPos val="nextTo"/>
        <c:crossAx val="547533720"/>
        <c:crosses val="autoZero"/>
        <c:crossBetween val="midCat"/>
        <c:majorUnit val="0.2"/>
      </c:valAx>
    </c:plotArea>
    <c:legend>
      <c:legendPos val="r"/>
      <c:layout/>
    </c:legend>
    <c:plotVisOnly val="1"/>
    <c:dispBlanksAs val="zero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279400</xdr:colOff>
      <xdr:row>13</xdr:row>
      <xdr:rowOff>12700</xdr:rowOff>
    </xdr:from>
    <xdr:to>
      <xdr:col>16</xdr:col>
      <xdr:colOff>495300</xdr:colOff>
      <xdr:row>29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698500</xdr:colOff>
      <xdr:row>54</xdr:row>
      <xdr:rowOff>50800</xdr:rowOff>
    </xdr:from>
    <xdr:to>
      <xdr:col>14</xdr:col>
      <xdr:colOff>190500</xdr:colOff>
      <xdr:row>71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279400</xdr:colOff>
      <xdr:row>13</xdr:row>
      <xdr:rowOff>12700</xdr:rowOff>
    </xdr:from>
    <xdr:to>
      <xdr:col>16</xdr:col>
      <xdr:colOff>495300</xdr:colOff>
      <xdr:row>29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698500</xdr:colOff>
      <xdr:row>55</xdr:row>
      <xdr:rowOff>50800</xdr:rowOff>
    </xdr:from>
    <xdr:to>
      <xdr:col>14</xdr:col>
      <xdr:colOff>190500</xdr:colOff>
      <xdr:row>72</xdr:row>
      <xdr:rowOff>63500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0</xdr:row>
      <xdr:rowOff>25400</xdr:rowOff>
    </xdr:from>
    <xdr:to>
      <xdr:col>11</xdr:col>
      <xdr:colOff>546100</xdr:colOff>
      <xdr:row>18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939800</xdr:colOff>
      <xdr:row>27</xdr:row>
      <xdr:rowOff>101600</xdr:rowOff>
    </xdr:from>
    <xdr:to>
      <xdr:col>16</xdr:col>
      <xdr:colOff>749300</xdr:colOff>
      <xdr:row>44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15</xdr:row>
      <xdr:rowOff>114300</xdr:rowOff>
    </xdr:from>
    <xdr:to>
      <xdr:col>11</xdr:col>
      <xdr:colOff>342900</xdr:colOff>
      <xdr:row>32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bs@10.n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bs@10.n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S198"/>
  <sheetViews>
    <sheetView topLeftCell="A109" workbookViewId="0">
      <selection activeCell="G116" sqref="G116"/>
    </sheetView>
  </sheetViews>
  <sheetFormatPr baseColWidth="10" defaultRowHeight="13"/>
  <cols>
    <col min="2" max="2" width="6.85546875" customWidth="1"/>
    <col min="3" max="3" width="4.5703125" customWidth="1"/>
    <col min="4" max="4" width="5.85546875" customWidth="1"/>
    <col min="6" max="8" width="10.5703125" customWidth="1"/>
    <col min="9" max="9" width="7.140625" customWidth="1"/>
    <col min="10" max="10" width="10.5703125" customWidth="1"/>
    <col min="11" max="11" width="11.42578125" customWidth="1"/>
    <col min="13" max="13" width="19.28515625" bestFit="1" customWidth="1"/>
    <col min="14" max="14" width="18.140625" customWidth="1"/>
    <col min="15" max="15" width="15.7109375" customWidth="1"/>
    <col min="19" max="19" width="12.28515625" customWidth="1"/>
  </cols>
  <sheetData>
    <row r="1" spans="1:19">
      <c r="A1" s="19" t="s">
        <v>7</v>
      </c>
      <c r="B1" s="19" t="s">
        <v>9</v>
      </c>
      <c r="C1" s="19" t="s">
        <v>12</v>
      </c>
      <c r="D1" s="19" t="s">
        <v>13</v>
      </c>
      <c r="E1" s="19" t="s">
        <v>15</v>
      </c>
      <c r="F1" s="20" t="s">
        <v>19</v>
      </c>
      <c r="G1" s="20" t="s">
        <v>2</v>
      </c>
      <c r="H1" s="20" t="s">
        <v>5</v>
      </c>
      <c r="I1" s="20" t="s">
        <v>4</v>
      </c>
      <c r="J1" s="20" t="s">
        <v>3</v>
      </c>
      <c r="K1" s="4" t="s">
        <v>35</v>
      </c>
      <c r="M1" s="5" t="s">
        <v>75</v>
      </c>
      <c r="N1" s="5" t="s">
        <v>38</v>
      </c>
      <c r="O1" s="5" t="s">
        <v>37</v>
      </c>
      <c r="P1" s="5" t="s">
        <v>31</v>
      </c>
      <c r="Q1" s="5" t="s">
        <v>32</v>
      </c>
    </row>
    <row r="2" spans="1:19">
      <c r="A2" s="17">
        <v>1</v>
      </c>
      <c r="B2" s="17">
        <v>2</v>
      </c>
      <c r="C2" s="17">
        <v>3</v>
      </c>
      <c r="D2" s="17">
        <v>5</v>
      </c>
      <c r="E2" s="17">
        <v>175</v>
      </c>
      <c r="F2" s="17">
        <v>0.2417</v>
      </c>
      <c r="G2" s="18">
        <f>FORECAST(F2,O$2:O$10,N$2:N$10)</f>
        <v>1.4518653682415303</v>
      </c>
      <c r="H2" s="18">
        <f>AVERAGE(G2:G4)</f>
        <v>1.499985071331696</v>
      </c>
      <c r="I2" s="18">
        <f>STDEV(G2:G4)</f>
        <v>6.1414508962015293E-2</v>
      </c>
      <c r="J2" s="18">
        <f>(I2/H2)*100</f>
        <v>4.0943413461769396</v>
      </c>
      <c r="K2" s="17"/>
      <c r="M2" s="6" t="s">
        <v>20</v>
      </c>
      <c r="N2" s="6">
        <v>1.0699999999999999E-2</v>
      </c>
      <c r="O2" s="6">
        <v>0</v>
      </c>
      <c r="P2" s="5" t="s">
        <v>30</v>
      </c>
      <c r="Q2" s="5" t="s">
        <v>33</v>
      </c>
    </row>
    <row r="3" spans="1:19">
      <c r="A3" s="17">
        <v>2</v>
      </c>
      <c r="B3" s="17">
        <v>2</v>
      </c>
      <c r="C3" s="17">
        <v>3</v>
      </c>
      <c r="D3" s="17">
        <v>5</v>
      </c>
      <c r="E3" s="17">
        <v>175</v>
      </c>
      <c r="F3" s="17">
        <v>0.2586</v>
      </c>
      <c r="G3" s="18">
        <f t="shared" ref="G3:G97" si="0">FORECAST(F3,O$2:O$10,N$2:N$10)</f>
        <v>1.5691571445238093</v>
      </c>
      <c r="H3" s="18"/>
      <c r="I3" s="18"/>
      <c r="J3" s="18"/>
      <c r="K3" s="17"/>
      <c r="M3" s="6" t="s">
        <v>21</v>
      </c>
      <c r="N3" s="6">
        <v>1.8100000000000002E-2</v>
      </c>
      <c r="O3" s="6">
        <v>0</v>
      </c>
      <c r="P3" s="6"/>
      <c r="Q3" s="6"/>
    </row>
    <row r="4" spans="1:19">
      <c r="A4" s="17">
        <v>3</v>
      </c>
      <c r="B4" s="17">
        <v>2</v>
      </c>
      <c r="C4" s="17">
        <v>3</v>
      </c>
      <c r="D4" s="17">
        <v>5</v>
      </c>
      <c r="E4" s="17">
        <v>175</v>
      </c>
      <c r="F4" s="17">
        <v>0.24560000000000001</v>
      </c>
      <c r="G4" s="18">
        <f t="shared" si="0"/>
        <v>1.4789327012297486</v>
      </c>
      <c r="H4" s="18"/>
      <c r="I4" s="18"/>
      <c r="J4" s="18"/>
      <c r="K4" s="17"/>
      <c r="M4" s="6" t="s">
        <v>22</v>
      </c>
      <c r="N4" s="6">
        <v>8.0000000000000002E-3</v>
      </c>
      <c r="O4" s="6">
        <v>0</v>
      </c>
      <c r="P4" s="6"/>
      <c r="Q4" s="6"/>
    </row>
    <row r="5" spans="1:19">
      <c r="A5" s="17">
        <v>4</v>
      </c>
      <c r="B5" s="17">
        <v>2</v>
      </c>
      <c r="C5" s="17">
        <v>3</v>
      </c>
      <c r="D5" s="17">
        <v>7</v>
      </c>
      <c r="E5" s="17">
        <v>150</v>
      </c>
      <c r="F5" s="17">
        <v>0.2074</v>
      </c>
      <c r="G5" s="18">
        <f t="shared" si="0"/>
        <v>1.2138116447810472</v>
      </c>
      <c r="H5" s="18">
        <f>AVERAGE(G5:G7)</f>
        <v>1.3042674328015029</v>
      </c>
      <c r="I5" s="18">
        <f>STDEV(G5:G7)</f>
        <v>8.1330422260079985E-2</v>
      </c>
      <c r="J5" s="18">
        <f>(I5/H5)*100</f>
        <v>6.2357167107505092</v>
      </c>
      <c r="K5" s="17"/>
      <c r="M5" s="6" t="s">
        <v>24</v>
      </c>
      <c r="N5" s="6">
        <v>6.3500000000000001E-2</v>
      </c>
      <c r="O5" s="6">
        <f>O6/2</f>
        <v>0.30798921222434245</v>
      </c>
      <c r="P5" s="6"/>
      <c r="Q5" s="6"/>
    </row>
    <row r="6" spans="1:19">
      <c r="A6" s="17">
        <v>5</v>
      </c>
      <c r="B6" s="17">
        <v>2</v>
      </c>
      <c r="C6" s="17">
        <v>3</v>
      </c>
      <c r="D6" s="17">
        <v>7</v>
      </c>
      <c r="E6" s="17">
        <v>150</v>
      </c>
      <c r="F6" s="17">
        <v>0.2301</v>
      </c>
      <c r="G6" s="18">
        <f t="shared" si="0"/>
        <v>1.3713574034560607</v>
      </c>
      <c r="H6" s="18"/>
      <c r="I6" s="18"/>
      <c r="J6" s="18"/>
      <c r="K6" s="17"/>
      <c r="M6" s="6" t="s">
        <v>25</v>
      </c>
      <c r="N6" s="6">
        <v>0.11559999999999999</v>
      </c>
      <c r="O6" s="6">
        <f>O7/2</f>
        <v>0.61597842444868489</v>
      </c>
      <c r="P6" s="6"/>
      <c r="Q6" s="6"/>
    </row>
    <row r="7" spans="1:19">
      <c r="A7" s="17">
        <v>6</v>
      </c>
      <c r="B7" s="17">
        <v>2</v>
      </c>
      <c r="C7" s="17">
        <v>3</v>
      </c>
      <c r="D7" s="17">
        <v>7</v>
      </c>
      <c r="E7" s="17">
        <v>150</v>
      </c>
      <c r="F7" s="17">
        <v>0.2238</v>
      </c>
      <c r="G7" s="18">
        <f t="shared" si="0"/>
        <v>1.3276332501674006</v>
      </c>
      <c r="H7" s="18"/>
      <c r="I7" s="18"/>
      <c r="J7" s="18"/>
      <c r="K7" s="17"/>
      <c r="M7" s="6" t="s">
        <v>26</v>
      </c>
      <c r="N7" s="6">
        <v>0.22339999999999999</v>
      </c>
      <c r="O7" s="6">
        <f>O8/2</f>
        <v>1.2319568488973698</v>
      </c>
      <c r="P7" s="6"/>
      <c r="Q7" s="6"/>
    </row>
    <row r="8" spans="1:19">
      <c r="A8" s="17">
        <v>7</v>
      </c>
      <c r="B8" s="17">
        <v>2</v>
      </c>
      <c r="C8" s="17">
        <v>3</v>
      </c>
      <c r="D8" s="17">
        <v>9</v>
      </c>
      <c r="E8" s="17">
        <v>125</v>
      </c>
      <c r="F8" s="17">
        <v>0.1842</v>
      </c>
      <c r="G8" s="18">
        <f t="shared" si="0"/>
        <v>1.0527957152101082</v>
      </c>
      <c r="H8" s="18">
        <f>AVERAGE(G8:G10)</f>
        <v>1.1120199651672351</v>
      </c>
      <c r="I8" s="18">
        <f>STDEV(G8:G10)</f>
        <v>6.6949421116345803E-2</v>
      </c>
      <c r="J8" s="18">
        <f>(I8/H8)*100</f>
        <v>6.0205233011511057</v>
      </c>
      <c r="K8" s="17"/>
      <c r="M8" s="6" t="s">
        <v>27</v>
      </c>
      <c r="N8" s="6">
        <v>0.439</v>
      </c>
      <c r="O8" s="6">
        <f>O9/2</f>
        <v>2.4639136977947396</v>
      </c>
      <c r="P8" s="6"/>
      <c r="Q8" s="6"/>
      <c r="R8">
        <f>10.1666-10.0661</f>
        <v>0.10050000000000026</v>
      </c>
      <c r="S8" t="s">
        <v>39</v>
      </c>
    </row>
    <row r="9" spans="1:19">
      <c r="A9" s="17">
        <v>8</v>
      </c>
      <c r="B9" s="17">
        <v>2</v>
      </c>
      <c r="C9" s="17">
        <v>3</v>
      </c>
      <c r="D9" s="17">
        <v>9</v>
      </c>
      <c r="E9" s="17">
        <v>125</v>
      </c>
      <c r="F9" s="17">
        <v>0.1908</v>
      </c>
      <c r="G9" s="18">
        <f t="shared" si="0"/>
        <v>1.0986019710363235</v>
      </c>
      <c r="H9" s="18"/>
      <c r="I9" s="18"/>
      <c r="J9" s="18"/>
      <c r="K9" s="17"/>
      <c r="M9" s="6" t="s">
        <v>28</v>
      </c>
      <c r="N9" s="6">
        <v>0.81989999999999996</v>
      </c>
      <c r="O9" s="6">
        <f>O10/2</f>
        <v>4.9278273955894791</v>
      </c>
      <c r="P9" s="6"/>
      <c r="Q9" s="6"/>
      <c r="R9">
        <f>(0.1005/1.024)</f>
        <v>9.814453125E-2</v>
      </c>
      <c r="S9" t="s">
        <v>40</v>
      </c>
    </row>
    <row r="10" spans="1:19">
      <c r="A10" s="17">
        <v>9</v>
      </c>
      <c r="B10" s="17">
        <v>2</v>
      </c>
      <c r="C10" s="17">
        <v>3</v>
      </c>
      <c r="D10" s="17">
        <v>9</v>
      </c>
      <c r="E10" s="17">
        <v>125</v>
      </c>
      <c r="F10" s="17">
        <v>0.20319999999999999</v>
      </c>
      <c r="G10" s="18">
        <f t="shared" si="0"/>
        <v>1.1846622092552737</v>
      </c>
      <c r="H10" s="18"/>
      <c r="I10" s="18"/>
      <c r="J10" s="18"/>
      <c r="K10" s="17"/>
      <c r="M10" s="6" t="s">
        <v>29</v>
      </c>
      <c r="N10" s="6">
        <v>1.3900999999999999</v>
      </c>
      <c r="O10" s="6">
        <f>R14</f>
        <v>9.8556547911789583</v>
      </c>
      <c r="P10" s="6"/>
      <c r="Q10" s="6"/>
    </row>
    <row r="11" spans="1:19">
      <c r="A11" s="17">
        <v>10</v>
      </c>
      <c r="B11" s="17">
        <v>2</v>
      </c>
      <c r="C11" s="17">
        <v>3</v>
      </c>
      <c r="D11" s="17">
        <v>12</v>
      </c>
      <c r="E11" s="17">
        <v>100</v>
      </c>
      <c r="F11" s="17">
        <v>0.2419</v>
      </c>
      <c r="G11" s="18">
        <f t="shared" si="0"/>
        <v>1.4532534365999006</v>
      </c>
      <c r="H11" s="18">
        <f>AVERAGE(G11:G13)</f>
        <v>1.3766783321631462</v>
      </c>
      <c r="I11" s="18">
        <f>STDEV(G11:G13)</f>
        <v>0.22480744490095211</v>
      </c>
      <c r="J11" s="18">
        <f>(I11/H11)*100</f>
        <v>16.329700239250286</v>
      </c>
      <c r="K11" s="17"/>
      <c r="M11" s="6"/>
      <c r="N11" s="6"/>
      <c r="O11" s="6"/>
      <c r="P11" s="6"/>
      <c r="Q11" s="6"/>
      <c r="R11">
        <v>10.166600000000001</v>
      </c>
      <c r="S11" t="s">
        <v>41</v>
      </c>
    </row>
    <row r="12" spans="1:19">
      <c r="A12" s="17">
        <v>11</v>
      </c>
      <c r="B12" s="17">
        <v>2</v>
      </c>
      <c r="C12" s="17">
        <v>3</v>
      </c>
      <c r="D12" s="17">
        <v>12</v>
      </c>
      <c r="E12" s="17">
        <v>100</v>
      </c>
      <c r="F12" s="17">
        <v>0.25629999999999997</v>
      </c>
      <c r="G12" s="18">
        <f t="shared" si="0"/>
        <v>1.5531943584025523</v>
      </c>
      <c r="H12" s="18"/>
      <c r="I12" s="18"/>
      <c r="J12" s="18"/>
      <c r="K12" s="17"/>
      <c r="M12" s="6" t="s">
        <v>23</v>
      </c>
      <c r="N12" s="6">
        <v>2.0000000000000001E-4</v>
      </c>
      <c r="O12" s="6">
        <v>0</v>
      </c>
      <c r="P12" s="6"/>
      <c r="Q12" s="6"/>
      <c r="R12">
        <f>R11/1.024</f>
        <v>9.9283203125000004</v>
      </c>
      <c r="S12" t="s">
        <v>42</v>
      </c>
    </row>
    <row r="13" spans="1:19">
      <c r="A13" s="17">
        <v>12</v>
      </c>
      <c r="B13" s="17">
        <v>2</v>
      </c>
      <c r="C13" s="17">
        <v>3</v>
      </c>
      <c r="D13" s="17">
        <v>12</v>
      </c>
      <c r="E13" s="17">
        <v>100</v>
      </c>
      <c r="F13" s="17">
        <v>0.19439999999999999</v>
      </c>
      <c r="G13" s="18">
        <f t="shared" si="0"/>
        <v>1.1235872014869863</v>
      </c>
      <c r="H13" s="18"/>
      <c r="I13" s="18"/>
      <c r="J13" s="18"/>
      <c r="K13" s="17"/>
    </row>
    <row r="14" spans="1:19">
      <c r="A14" s="17">
        <v>13</v>
      </c>
      <c r="B14" s="17">
        <v>2</v>
      </c>
      <c r="C14" s="17">
        <v>3</v>
      </c>
      <c r="D14" s="17">
        <v>14</v>
      </c>
      <c r="E14" s="17">
        <v>75</v>
      </c>
      <c r="F14" s="17">
        <v>0.21920000000000001</v>
      </c>
      <c r="G14" s="18">
        <f t="shared" si="0"/>
        <v>1.2957076779248868</v>
      </c>
      <c r="H14" s="18">
        <f>AVERAGE(G14:G16)</f>
        <v>1.1636098391533263</v>
      </c>
      <c r="I14" s="18">
        <f>STDEV(G14:G16)</f>
        <v>0.11455208808556783</v>
      </c>
      <c r="J14" s="18">
        <f>(I14/H14)*100</f>
        <v>9.8445444711020151</v>
      </c>
      <c r="K14" s="17"/>
      <c r="R14">
        <f>R9*997/R12</f>
        <v>9.8556547911789583</v>
      </c>
      <c r="S14" t="s">
        <v>43</v>
      </c>
    </row>
    <row r="15" spans="1:19">
      <c r="A15" s="17">
        <v>14</v>
      </c>
      <c r="B15" s="17">
        <v>2</v>
      </c>
      <c r="C15" s="17">
        <v>3</v>
      </c>
      <c r="D15" s="17">
        <v>14</v>
      </c>
      <c r="E15" s="17">
        <v>75</v>
      </c>
      <c r="F15" s="17">
        <v>0.1915</v>
      </c>
      <c r="G15" s="18">
        <f t="shared" si="0"/>
        <v>1.103460210290619</v>
      </c>
      <c r="H15" s="18"/>
      <c r="I15" s="18"/>
      <c r="J15" s="18"/>
      <c r="K15" s="17"/>
      <c r="S15" t="s">
        <v>0</v>
      </c>
    </row>
    <row r="16" spans="1:19">
      <c r="A16" s="17">
        <v>15</v>
      </c>
      <c r="B16" s="17">
        <v>2</v>
      </c>
      <c r="C16" s="17">
        <v>3</v>
      </c>
      <c r="D16" s="17">
        <v>14</v>
      </c>
      <c r="E16" s="17">
        <v>75</v>
      </c>
      <c r="F16" s="17">
        <v>0.1898</v>
      </c>
      <c r="G16" s="18">
        <f t="shared" si="0"/>
        <v>1.0916616292444727</v>
      </c>
      <c r="H16" s="18"/>
      <c r="I16" s="18"/>
      <c r="J16" s="18"/>
      <c r="K16" s="17"/>
    </row>
    <row r="17" spans="1:11">
      <c r="A17" s="17">
        <v>16</v>
      </c>
      <c r="B17" s="17">
        <v>2</v>
      </c>
      <c r="C17" s="17">
        <v>3</v>
      </c>
      <c r="D17" s="17">
        <v>16</v>
      </c>
      <c r="E17" s="17">
        <v>45</v>
      </c>
      <c r="F17" s="17">
        <v>0.13880000000000001</v>
      </c>
      <c r="G17" s="18">
        <f t="shared" si="0"/>
        <v>0.73770419786008079</v>
      </c>
      <c r="H17" s="18">
        <f>AVERAGE(G17:G19)</f>
        <v>0.82792864115414155</v>
      </c>
      <c r="I17" s="18">
        <f>STDEV(G17:G19)</f>
        <v>0.12759663136402169</v>
      </c>
      <c r="J17" s="18">
        <f>(I17/H17)*100</f>
        <v>15.411549380167667</v>
      </c>
      <c r="K17" s="17"/>
    </row>
    <row r="18" spans="1:11">
      <c r="A18" s="17">
        <v>17</v>
      </c>
      <c r="B18" s="17">
        <v>2</v>
      </c>
      <c r="C18" s="17">
        <v>3</v>
      </c>
      <c r="D18" s="17">
        <v>16</v>
      </c>
      <c r="E18" s="17">
        <v>45</v>
      </c>
      <c r="F18" s="17"/>
      <c r="G18" s="18"/>
      <c r="H18" s="18"/>
      <c r="I18" s="18"/>
      <c r="J18" s="18"/>
      <c r="K18" s="17"/>
    </row>
    <row r="19" spans="1:11">
      <c r="A19" s="17">
        <v>18</v>
      </c>
      <c r="B19" s="17">
        <v>2</v>
      </c>
      <c r="C19" s="17">
        <v>3</v>
      </c>
      <c r="D19" s="17">
        <v>16</v>
      </c>
      <c r="E19" s="17">
        <v>45</v>
      </c>
      <c r="F19" s="17">
        <v>0.1648</v>
      </c>
      <c r="G19" s="18">
        <f t="shared" si="0"/>
        <v>0.91815308444820221</v>
      </c>
      <c r="H19" s="18"/>
      <c r="I19" s="18"/>
      <c r="J19" s="18"/>
      <c r="K19" s="17"/>
    </row>
    <row r="20" spans="1:11">
      <c r="A20" s="17">
        <v>19</v>
      </c>
      <c r="B20" s="17">
        <v>2</v>
      </c>
      <c r="C20" s="17">
        <v>3</v>
      </c>
      <c r="D20" s="17">
        <v>18</v>
      </c>
      <c r="E20" s="17">
        <v>25</v>
      </c>
      <c r="F20" s="17">
        <v>0.1673</v>
      </c>
      <c r="G20" s="18">
        <f t="shared" si="0"/>
        <v>0.93550393892782924</v>
      </c>
      <c r="H20" s="18">
        <f>AVERAGE(G20:G22)</f>
        <v>1.0377583079944313</v>
      </c>
      <c r="I20" s="18">
        <f>STDEV(G20:G22)</f>
        <v>9.2012111896094692E-2</v>
      </c>
      <c r="J20" s="18">
        <f>(I20/H20)*100</f>
        <v>8.8664298023223775</v>
      </c>
      <c r="K20" s="17"/>
    </row>
    <row r="21" spans="1:11">
      <c r="A21" s="17">
        <v>20</v>
      </c>
      <c r="B21" s="17">
        <v>2</v>
      </c>
      <c r="C21" s="17">
        <v>3</v>
      </c>
      <c r="D21" s="17">
        <v>18</v>
      </c>
      <c r="E21" s="17">
        <v>25</v>
      </c>
      <c r="F21" s="17">
        <v>0.18579999999999999</v>
      </c>
      <c r="G21" s="18">
        <f t="shared" si="0"/>
        <v>1.0639002620770694</v>
      </c>
      <c r="H21" s="18"/>
      <c r="I21" s="18"/>
      <c r="J21" s="18"/>
      <c r="K21" s="17"/>
    </row>
    <row r="22" spans="1:11">
      <c r="A22" s="17">
        <v>21</v>
      </c>
      <c r="B22" s="17">
        <v>2</v>
      </c>
      <c r="C22" s="17">
        <v>3</v>
      </c>
      <c r="D22" s="17">
        <v>18</v>
      </c>
      <c r="E22" s="17">
        <v>25</v>
      </c>
      <c r="F22" s="17">
        <v>0.193</v>
      </c>
      <c r="G22" s="18">
        <f t="shared" si="0"/>
        <v>1.1138707229783953</v>
      </c>
      <c r="H22" s="18"/>
      <c r="I22" s="18"/>
      <c r="J22" s="18"/>
      <c r="K22" s="17"/>
    </row>
    <row r="23" spans="1:11">
      <c r="A23" s="17">
        <v>22</v>
      </c>
      <c r="B23" s="17">
        <v>2</v>
      </c>
      <c r="C23" s="17">
        <v>3</v>
      </c>
      <c r="D23" s="17">
        <v>20</v>
      </c>
      <c r="E23" s="17">
        <v>5</v>
      </c>
      <c r="F23" s="17">
        <v>0.59140000000000004</v>
      </c>
      <c r="G23" s="18">
        <f>FORECAST(F23,O$41:O$45,N$41:N$45)</f>
        <v>3.3893402396968573</v>
      </c>
      <c r="H23" s="18">
        <f>AVERAGE(G23:G25)</f>
        <v>2.128093002175095</v>
      </c>
      <c r="I23" s="18">
        <f>STDEV(G23:G25)</f>
        <v>1.1776922534050651</v>
      </c>
      <c r="J23" s="18">
        <f>(I23/H23)*100</f>
        <v>55.340262488592451</v>
      </c>
      <c r="K23" s="17"/>
    </row>
    <row r="24" spans="1:11">
      <c r="A24" s="17">
        <v>23</v>
      </c>
      <c r="B24" s="17">
        <v>2</v>
      </c>
      <c r="C24" s="17">
        <v>3</v>
      </c>
      <c r="D24" s="17">
        <v>20</v>
      </c>
      <c r="E24" s="17">
        <v>5</v>
      </c>
      <c r="F24" s="17">
        <v>0.35060000000000002</v>
      </c>
      <c r="G24" s="18">
        <f t="shared" ref="G24:G31" si="1">FORECAST(F24,O$41:O$45,N$41:N$45)</f>
        <v>1.9378108396877427</v>
      </c>
      <c r="H24" s="18"/>
      <c r="I24" s="18"/>
      <c r="J24" s="18"/>
      <c r="K24" s="17"/>
    </row>
    <row r="25" spans="1:11">
      <c r="A25" s="17">
        <v>24</v>
      </c>
      <c r="B25" s="17">
        <v>2</v>
      </c>
      <c r="C25" s="17">
        <v>3</v>
      </c>
      <c r="D25" s="17">
        <v>20</v>
      </c>
      <c r="E25" s="17">
        <v>5</v>
      </c>
      <c r="F25" s="17">
        <v>0.20449999999999999</v>
      </c>
      <c r="G25" s="18">
        <f t="shared" si="1"/>
        <v>1.0571279271406842</v>
      </c>
      <c r="H25" s="18"/>
      <c r="I25" s="18"/>
      <c r="J25" s="18"/>
      <c r="K25" s="17"/>
    </row>
    <row r="26" spans="1:11">
      <c r="A26" s="17">
        <v>25</v>
      </c>
      <c r="B26" s="17">
        <v>3</v>
      </c>
      <c r="C26" s="17">
        <v>3</v>
      </c>
      <c r="D26" s="17">
        <v>5</v>
      </c>
      <c r="E26" s="17">
        <v>175</v>
      </c>
      <c r="F26" s="17">
        <v>0.2873</v>
      </c>
      <c r="G26" s="18">
        <f t="shared" si="1"/>
        <v>1.5562418570441505</v>
      </c>
      <c r="H26" s="18">
        <f>AVERAGE(G26:G28)</f>
        <v>1.4686357083171331</v>
      </c>
      <c r="I26" s="18">
        <f>STDEV(G26:G28)</f>
        <v>7.595530909038116E-2</v>
      </c>
      <c r="J26" s="18">
        <f>(I26/H26)*100</f>
        <v>5.1718277487217126</v>
      </c>
      <c r="K26" s="17"/>
    </row>
    <row r="27" spans="1:11">
      <c r="A27" s="17">
        <v>26</v>
      </c>
      <c r="B27" s="17">
        <v>3</v>
      </c>
      <c r="C27" s="17">
        <v>3</v>
      </c>
      <c r="D27" s="17">
        <v>5</v>
      </c>
      <c r="E27" s="17">
        <v>175</v>
      </c>
      <c r="F27" s="17">
        <v>0.26490000000000002</v>
      </c>
      <c r="G27" s="18">
        <f t="shared" si="1"/>
        <v>1.4212158663456282</v>
      </c>
      <c r="H27" s="18"/>
      <c r="I27" s="18"/>
      <c r="J27" s="18"/>
      <c r="K27" s="17"/>
    </row>
    <row r="28" spans="1:11">
      <c r="A28" s="17">
        <v>27</v>
      </c>
      <c r="B28" s="17">
        <v>3</v>
      </c>
      <c r="C28" s="17">
        <v>3</v>
      </c>
      <c r="D28" s="17">
        <v>5</v>
      </c>
      <c r="E28" s="17">
        <v>175</v>
      </c>
      <c r="F28" s="17">
        <v>0.2661</v>
      </c>
      <c r="G28" s="18">
        <f t="shared" si="1"/>
        <v>1.4284494015616205</v>
      </c>
      <c r="H28" s="18"/>
      <c r="I28" s="18"/>
      <c r="J28" s="18"/>
      <c r="K28" s="17"/>
    </row>
    <row r="29" spans="1:11">
      <c r="A29" s="17">
        <v>28</v>
      </c>
      <c r="B29" s="17">
        <v>3</v>
      </c>
      <c r="C29" s="17">
        <v>3</v>
      </c>
      <c r="D29" s="17">
        <v>7</v>
      </c>
      <c r="E29" s="17">
        <v>150</v>
      </c>
      <c r="F29" s="17">
        <v>0.19969999999999999</v>
      </c>
      <c r="G29" s="18">
        <f t="shared" si="1"/>
        <v>1.028193786276715</v>
      </c>
      <c r="H29" s="18">
        <f>AVERAGE(G29:G31)</f>
        <v>0.99001679485897809</v>
      </c>
      <c r="I29" s="18">
        <f>STDEV(G29:G31)</f>
        <v>4.7250535875685722E-2</v>
      </c>
      <c r="J29" s="18">
        <f>(I29/H29)*100</f>
        <v>4.7727004350887077</v>
      </c>
      <c r="K29" s="17"/>
    </row>
    <row r="30" spans="1:11">
      <c r="A30" s="17">
        <v>29</v>
      </c>
      <c r="B30" s="17">
        <v>3</v>
      </c>
      <c r="C30" s="17">
        <v>3</v>
      </c>
      <c r="D30" s="17">
        <v>7</v>
      </c>
      <c r="E30" s="17">
        <v>150</v>
      </c>
      <c r="F30" s="17">
        <v>0.1958</v>
      </c>
      <c r="G30" s="18">
        <f t="shared" si="1"/>
        <v>1.0046847968247403</v>
      </c>
      <c r="H30" s="18"/>
      <c r="I30" s="18"/>
      <c r="J30" s="18"/>
      <c r="K30" s="17"/>
    </row>
    <row r="31" spans="1:11">
      <c r="A31" s="17">
        <v>30</v>
      </c>
      <c r="B31" s="17">
        <v>3</v>
      </c>
      <c r="C31" s="17">
        <v>3</v>
      </c>
      <c r="D31" s="17">
        <v>7</v>
      </c>
      <c r="E31" s="17">
        <v>150</v>
      </c>
      <c r="F31" s="17">
        <v>0.18459999999999999</v>
      </c>
      <c r="G31" s="18">
        <f t="shared" si="1"/>
        <v>0.93717180147547907</v>
      </c>
      <c r="H31" s="18"/>
      <c r="I31" s="18"/>
      <c r="J31" s="18"/>
      <c r="K31" s="17"/>
    </row>
    <row r="32" spans="1:11">
      <c r="A32" s="17">
        <v>31</v>
      </c>
      <c r="B32" s="17">
        <v>3</v>
      </c>
      <c r="C32" s="17">
        <v>3</v>
      </c>
      <c r="D32" s="17">
        <v>9</v>
      </c>
      <c r="E32" s="17">
        <v>125</v>
      </c>
      <c r="F32" s="17">
        <v>0.25240000000000001</v>
      </c>
      <c r="G32" s="18">
        <f t="shared" si="0"/>
        <v>1.5261270254143342</v>
      </c>
      <c r="H32" s="18">
        <f>AVERAGE(G32:G34)</f>
        <v>1.2873792677746658</v>
      </c>
      <c r="I32" s="18">
        <f>STDEV(G32:G34)</f>
        <v>0.21482347916222372</v>
      </c>
      <c r="J32" s="18">
        <f>(I32/H32)*100</f>
        <v>16.686883542373852</v>
      </c>
      <c r="K32" s="17"/>
    </row>
    <row r="33" spans="1:17">
      <c r="A33" s="17">
        <v>32</v>
      </c>
      <c r="B33" s="17">
        <v>3</v>
      </c>
      <c r="C33" s="17">
        <v>3</v>
      </c>
      <c r="D33" s="17">
        <v>9</v>
      </c>
      <c r="E33" s="17">
        <v>125</v>
      </c>
      <c r="F33" s="17">
        <v>0.2092</v>
      </c>
      <c r="G33" s="18">
        <f t="shared" si="0"/>
        <v>1.2263042600063787</v>
      </c>
      <c r="H33" s="18"/>
      <c r="I33" s="18"/>
      <c r="J33" s="18"/>
      <c r="K33" s="17"/>
    </row>
    <row r="34" spans="1:17">
      <c r="A34" s="17">
        <v>33</v>
      </c>
      <c r="B34" s="17">
        <v>3</v>
      </c>
      <c r="C34" s="17">
        <v>3</v>
      </c>
      <c r="D34" s="17">
        <v>9</v>
      </c>
      <c r="E34" s="17">
        <v>125</v>
      </c>
      <c r="F34" s="17">
        <v>0.19239999999999999</v>
      </c>
      <c r="G34" s="18">
        <f t="shared" si="0"/>
        <v>1.1097065179032848</v>
      </c>
      <c r="H34" s="18"/>
      <c r="I34" s="18"/>
      <c r="J34" s="18"/>
      <c r="K34" s="17"/>
    </row>
    <row r="35" spans="1:17">
      <c r="A35" s="17">
        <v>34</v>
      </c>
      <c r="B35" s="17">
        <v>3</v>
      </c>
      <c r="C35" s="17">
        <v>3</v>
      </c>
      <c r="D35" s="17">
        <v>12</v>
      </c>
      <c r="E35" s="17">
        <v>100</v>
      </c>
      <c r="F35" s="17">
        <v>0.16120000000000001</v>
      </c>
      <c r="G35" s="18">
        <f t="shared" si="0"/>
        <v>0.89316785399753917</v>
      </c>
      <c r="H35" s="18">
        <f>AVERAGE(G35:G37)</f>
        <v>0.92763821823039816</v>
      </c>
      <c r="I35" s="18">
        <f>STDEV(G35:G37)</f>
        <v>4.7642973661101366E-2</v>
      </c>
      <c r="J35" s="18">
        <f>(I35/H35)*100</f>
        <v>5.1359433801667977</v>
      </c>
      <c r="K35" s="17"/>
    </row>
    <row r="36" spans="1:17">
      <c r="A36" s="17">
        <v>35</v>
      </c>
      <c r="B36" s="17">
        <v>3</v>
      </c>
      <c r="C36" s="17">
        <v>3</v>
      </c>
      <c r="D36" s="17">
        <v>12</v>
      </c>
      <c r="E36" s="17">
        <v>100</v>
      </c>
      <c r="F36" s="17">
        <v>0.1633</v>
      </c>
      <c r="G36" s="18">
        <f t="shared" si="0"/>
        <v>0.90774257176042594</v>
      </c>
      <c r="H36" s="18"/>
      <c r="I36" s="18"/>
      <c r="J36" s="18"/>
      <c r="K36" s="17"/>
    </row>
    <row r="37" spans="1:17">
      <c r="A37" s="17">
        <v>36</v>
      </c>
      <c r="B37" s="17">
        <v>3</v>
      </c>
      <c r="C37" s="17">
        <v>3</v>
      </c>
      <c r="D37" s="17">
        <v>12</v>
      </c>
      <c r="E37" s="17">
        <v>100</v>
      </c>
      <c r="F37" s="17">
        <v>0.17399999999999999</v>
      </c>
      <c r="G37" s="18">
        <f t="shared" si="0"/>
        <v>0.98200422893322958</v>
      </c>
      <c r="H37" s="18"/>
      <c r="I37" s="18"/>
      <c r="J37" s="18"/>
      <c r="K37" s="17"/>
      <c r="M37" s="16" t="s">
        <v>76</v>
      </c>
      <c r="N37" t="s">
        <v>60</v>
      </c>
      <c r="O37" t="s">
        <v>50</v>
      </c>
      <c r="P37" t="s">
        <v>61</v>
      </c>
      <c r="Q37" t="s">
        <v>62</v>
      </c>
    </row>
    <row r="38" spans="1:17">
      <c r="A38" s="17">
        <v>37</v>
      </c>
      <c r="B38" s="17">
        <v>3</v>
      </c>
      <c r="C38" s="17">
        <v>3</v>
      </c>
      <c r="D38" s="17">
        <v>14</v>
      </c>
      <c r="E38" s="17">
        <v>75</v>
      </c>
      <c r="F38" s="17">
        <v>0.151</v>
      </c>
      <c r="G38" s="18">
        <f t="shared" si="0"/>
        <v>0.82237636772066081</v>
      </c>
      <c r="H38" s="18">
        <f>AVERAGE(G38:G40)</f>
        <v>0.7770328013472354</v>
      </c>
      <c r="I38" s="18">
        <f>STDEV(G38:G40)</f>
        <v>9.9673875964881906E-2</v>
      </c>
      <c r="J38" s="18">
        <f>(I38/H38)*100</f>
        <v>12.827499147019958</v>
      </c>
      <c r="K38" s="17"/>
      <c r="M38" s="5" t="s">
        <v>63</v>
      </c>
      <c r="N38" s="5">
        <v>2.0199999999999999E-2</v>
      </c>
      <c r="O38" s="5">
        <v>0</v>
      </c>
      <c r="P38" s="5" t="s">
        <v>64</v>
      </c>
      <c r="Q38" s="5" t="s">
        <v>65</v>
      </c>
    </row>
    <row r="39" spans="1:17">
      <c r="A39" s="17">
        <v>38</v>
      </c>
      <c r="B39" s="17">
        <v>3</v>
      </c>
      <c r="C39" s="17">
        <v>3</v>
      </c>
      <c r="D39" s="17">
        <v>14</v>
      </c>
      <c r="E39" s="17">
        <v>75</v>
      </c>
      <c r="F39" s="17">
        <v>0.15440000000000001</v>
      </c>
      <c r="G39" s="18">
        <f t="shared" si="0"/>
        <v>0.8459735298129536</v>
      </c>
      <c r="H39" s="18"/>
      <c r="I39" s="18"/>
      <c r="J39" s="18"/>
      <c r="K39" s="17"/>
      <c r="M39" s="6" t="s">
        <v>66</v>
      </c>
      <c r="N39" s="6">
        <v>2.5999999999999999E-2</v>
      </c>
      <c r="O39" s="6">
        <v>0</v>
      </c>
      <c r="P39" s="5"/>
      <c r="Q39" s="5"/>
    </row>
    <row r="40" spans="1:17">
      <c r="A40" s="17">
        <v>39</v>
      </c>
      <c r="B40" s="17">
        <v>3</v>
      </c>
      <c r="C40" s="17">
        <v>3</v>
      </c>
      <c r="D40" s="17">
        <v>14</v>
      </c>
      <c r="E40" s="17">
        <v>75</v>
      </c>
      <c r="F40" s="17">
        <v>0.128</v>
      </c>
      <c r="G40" s="18">
        <f t="shared" si="0"/>
        <v>0.66274850650809192</v>
      </c>
      <c r="H40" s="18"/>
      <c r="I40" s="18"/>
      <c r="J40" s="18"/>
      <c r="K40" s="17"/>
      <c r="M40" s="6" t="s">
        <v>67</v>
      </c>
      <c r="N40" s="6">
        <v>1.89E-2</v>
      </c>
      <c r="O40" s="6">
        <v>0</v>
      </c>
      <c r="P40" s="6"/>
      <c r="Q40" s="6"/>
    </row>
    <row r="41" spans="1:17">
      <c r="A41" s="17">
        <v>40</v>
      </c>
      <c r="B41" s="17">
        <v>3</v>
      </c>
      <c r="C41" s="17">
        <v>3</v>
      </c>
      <c r="D41" s="17">
        <v>16</v>
      </c>
      <c r="E41" s="17">
        <v>45</v>
      </c>
      <c r="F41" s="17">
        <v>0.15939999999999999</v>
      </c>
      <c r="G41" s="18">
        <f>FORECAST(F41,O$2:O$10,N$2:N$10)</f>
        <v>0.88067523877220766</v>
      </c>
      <c r="H41" s="18">
        <f>AVERAGE(G41:G43)</f>
        <v>0.9803848158484646</v>
      </c>
      <c r="I41" s="18">
        <f>STDEV(G41:G43)</f>
        <v>0.10136780427369241</v>
      </c>
      <c r="J41" s="18">
        <f>(I41/H41)*100</f>
        <v>10.339593457081914</v>
      </c>
      <c r="K41" s="17"/>
      <c r="M41" s="6" t="s">
        <v>68</v>
      </c>
      <c r="N41" s="6">
        <v>7.3499999999999996E-2</v>
      </c>
      <c r="O41" s="6">
        <v>0.300435908445434</v>
      </c>
      <c r="P41" s="6"/>
      <c r="Q41" s="6"/>
    </row>
    <row r="42" spans="1:17">
      <c r="A42" s="17">
        <v>41</v>
      </c>
      <c r="B42" s="17">
        <v>3</v>
      </c>
      <c r="C42" s="17">
        <v>3</v>
      </c>
      <c r="D42" s="17">
        <v>16</v>
      </c>
      <c r="E42" s="17">
        <v>45</v>
      </c>
      <c r="F42" s="17">
        <v>0.18859999999999999</v>
      </c>
      <c r="G42" s="18">
        <f t="shared" si="0"/>
        <v>1.0833332190942517</v>
      </c>
      <c r="H42" s="18"/>
      <c r="I42" s="18"/>
      <c r="J42" s="18"/>
      <c r="K42" s="17"/>
      <c r="M42" s="6" t="s">
        <v>69</v>
      </c>
      <c r="N42" s="6">
        <v>0.12690000000000001</v>
      </c>
      <c r="O42" s="6">
        <v>0.60087181689086699</v>
      </c>
      <c r="P42" s="6"/>
      <c r="Q42" s="6"/>
    </row>
    <row r="43" spans="1:17">
      <c r="A43" s="17">
        <v>42</v>
      </c>
      <c r="B43" s="17">
        <v>3</v>
      </c>
      <c r="C43" s="17">
        <v>3</v>
      </c>
      <c r="D43" s="17">
        <v>16</v>
      </c>
      <c r="E43" s="17">
        <v>45</v>
      </c>
      <c r="F43" s="17">
        <v>0.17330000000000001</v>
      </c>
      <c r="G43" s="18">
        <f t="shared" si="0"/>
        <v>0.97714598967893407</v>
      </c>
      <c r="H43" s="18"/>
      <c r="I43" s="18"/>
      <c r="J43" s="18"/>
      <c r="K43" s="17"/>
      <c r="M43" s="6" t="s">
        <v>70</v>
      </c>
      <c r="N43" s="6">
        <v>0.22889999999999999</v>
      </c>
      <c r="O43" s="6">
        <v>1.2017436337817351</v>
      </c>
      <c r="P43" s="6"/>
      <c r="Q43" s="6"/>
    </row>
    <row r="44" spans="1:17">
      <c r="A44" s="17">
        <v>43</v>
      </c>
      <c r="B44" s="17">
        <v>3</v>
      </c>
      <c r="C44" s="17">
        <v>3</v>
      </c>
      <c r="D44" s="17">
        <v>18</v>
      </c>
      <c r="E44" s="17">
        <v>25</v>
      </c>
      <c r="F44" s="17">
        <v>0.15629999999999999</v>
      </c>
      <c r="G44" s="18">
        <f t="shared" si="0"/>
        <v>0.85916017921747012</v>
      </c>
      <c r="H44" s="18">
        <f>AVERAGE(G44:G46)</f>
        <v>0.87234682862198676</v>
      </c>
      <c r="I44" s="18">
        <f>STDEV(G44:G46)</f>
        <v>1.5221357874480016E-2</v>
      </c>
      <c r="J44" s="18">
        <f>(I44/H44)*100</f>
        <v>1.7448745584969476</v>
      </c>
      <c r="K44" s="17"/>
      <c r="M44" s="6" t="s">
        <v>71</v>
      </c>
      <c r="N44" s="6">
        <v>0.4415</v>
      </c>
      <c r="O44" s="6">
        <v>2.4034872675634702</v>
      </c>
      <c r="P44" s="6"/>
      <c r="Q44" s="6"/>
    </row>
    <row r="45" spans="1:17">
      <c r="A45" s="17">
        <v>44</v>
      </c>
      <c r="B45" s="17">
        <v>3</v>
      </c>
      <c r="C45" s="17">
        <v>3</v>
      </c>
      <c r="D45" s="17">
        <v>18</v>
      </c>
      <c r="E45" s="17">
        <v>25</v>
      </c>
      <c r="F45" s="17">
        <v>0.15770000000000001</v>
      </c>
      <c r="G45" s="18">
        <f t="shared" si="0"/>
        <v>0.86887665772606137</v>
      </c>
      <c r="H45" s="18"/>
      <c r="I45" s="18"/>
      <c r="J45" s="18"/>
      <c r="K45" s="17"/>
      <c r="M45" s="6" t="s">
        <v>72</v>
      </c>
      <c r="N45" s="6">
        <v>0.81989999999999996</v>
      </c>
      <c r="O45" s="6">
        <v>4.8069745351269404</v>
      </c>
      <c r="P45" s="6"/>
      <c r="Q45" s="6"/>
    </row>
    <row r="46" spans="1:17">
      <c r="A46" s="17">
        <v>45</v>
      </c>
      <c r="B46" s="17">
        <v>3</v>
      </c>
      <c r="C46" s="17">
        <v>3</v>
      </c>
      <c r="D46" s="17">
        <v>18</v>
      </c>
      <c r="E46" s="17">
        <v>25</v>
      </c>
      <c r="F46" s="17">
        <v>0.16059999999999999</v>
      </c>
      <c r="G46" s="18">
        <f t="shared" si="0"/>
        <v>0.88900364892242867</v>
      </c>
      <c r="H46" s="18"/>
      <c r="I46" s="18"/>
      <c r="J46" s="18"/>
      <c r="K46" s="17"/>
      <c r="M46" s="6" t="s">
        <v>73</v>
      </c>
      <c r="N46" s="6">
        <v>1.3900999999999999</v>
      </c>
      <c r="O46" s="6">
        <v>9.6139490702538808</v>
      </c>
      <c r="P46" s="6"/>
      <c r="Q46" s="6"/>
    </row>
    <row r="47" spans="1:17">
      <c r="A47" s="17">
        <v>46</v>
      </c>
      <c r="B47" s="17">
        <v>3</v>
      </c>
      <c r="C47" s="17">
        <v>3</v>
      </c>
      <c r="D47" s="17">
        <v>20</v>
      </c>
      <c r="E47" s="17">
        <v>5</v>
      </c>
      <c r="F47" s="17">
        <v>0.12139999999999999</v>
      </c>
      <c r="G47" s="18">
        <f t="shared" si="0"/>
        <v>0.61694225068187636</v>
      </c>
      <c r="H47" s="18">
        <f>AVERAGE(G47:G49)</f>
        <v>0.67570381118621325</v>
      </c>
      <c r="I47" s="18">
        <f>STDEV(G47:G49)</f>
        <v>0.10419145977829437</v>
      </c>
      <c r="J47" s="18">
        <f>(I47/H47)*100</f>
        <v>15.419693962563851</v>
      </c>
      <c r="K47" s="17"/>
      <c r="M47" s="6"/>
      <c r="N47" s="6"/>
      <c r="O47" s="6"/>
      <c r="P47" s="6"/>
      <c r="Q47" s="6"/>
    </row>
    <row r="48" spans="1:17">
      <c r="A48" s="17">
        <v>47</v>
      </c>
      <c r="B48" s="17">
        <v>3</v>
      </c>
      <c r="C48" s="17">
        <v>3</v>
      </c>
      <c r="D48" s="17">
        <v>20</v>
      </c>
      <c r="E48" s="17">
        <v>5</v>
      </c>
      <c r="F48" s="17">
        <v>0.1472</v>
      </c>
      <c r="G48" s="18">
        <f t="shared" si="0"/>
        <v>0.79600306891162753</v>
      </c>
      <c r="H48" s="18"/>
      <c r="I48" s="18"/>
      <c r="J48" s="18"/>
      <c r="K48" s="17"/>
      <c r="M48" s="6" t="s">
        <v>74</v>
      </c>
      <c r="N48" s="6">
        <v>0</v>
      </c>
      <c r="O48" s="6">
        <v>0</v>
      </c>
      <c r="P48" s="6"/>
      <c r="Q48" s="6"/>
    </row>
    <row r="49" spans="1:17">
      <c r="A49" s="17">
        <v>48</v>
      </c>
      <c r="B49" s="17">
        <v>3</v>
      </c>
      <c r="C49" s="17">
        <v>3</v>
      </c>
      <c r="D49" s="17">
        <v>20</v>
      </c>
      <c r="E49" s="17">
        <v>5</v>
      </c>
      <c r="F49" s="17">
        <v>0.121</v>
      </c>
      <c r="G49" s="18">
        <f t="shared" si="0"/>
        <v>0.6141661139651361</v>
      </c>
      <c r="H49" s="18"/>
      <c r="I49" s="18"/>
      <c r="J49" s="18"/>
      <c r="K49" s="17"/>
      <c r="M49" s="6"/>
      <c r="N49" s="6"/>
      <c r="O49" s="6"/>
      <c r="P49" s="6"/>
      <c r="Q49" s="6"/>
    </row>
    <row r="50" spans="1:17">
      <c r="A50" s="17">
        <v>49</v>
      </c>
      <c r="B50" s="17">
        <v>4</v>
      </c>
      <c r="C50" s="17">
        <v>3</v>
      </c>
      <c r="D50" s="17">
        <v>5</v>
      </c>
      <c r="E50" s="17">
        <v>175</v>
      </c>
      <c r="F50" s="17">
        <v>0.32200000000000001</v>
      </c>
      <c r="G50" s="18">
        <f>FORECAST(F50,O$41:O$45,N$41:N$45)</f>
        <v>1.7654115837065936</v>
      </c>
      <c r="H50" s="18">
        <f>AVERAGE(G50:G52)</f>
        <v>1.708547959647543</v>
      </c>
      <c r="I50" s="18">
        <f>STDEV(G50:G52)</f>
        <v>0.10535003382343294</v>
      </c>
      <c r="J50" s="18">
        <f>(I50/H50)*100</f>
        <v>6.1660565762032018</v>
      </c>
      <c r="K50" s="17"/>
    </row>
    <row r="51" spans="1:17">
      <c r="A51" s="17">
        <v>50</v>
      </c>
      <c r="B51" s="17">
        <v>4</v>
      </c>
      <c r="C51" s="17">
        <v>3</v>
      </c>
      <c r="D51" s="17">
        <v>5</v>
      </c>
      <c r="E51" s="17">
        <v>175</v>
      </c>
      <c r="F51" s="17">
        <v>0.32329999999999998</v>
      </c>
      <c r="G51" s="18">
        <f t="shared" ref="G51:G52" si="2">FORECAST(F51,O$41:O$45,N$41:N$45)</f>
        <v>1.7732479135239183</v>
      </c>
      <c r="H51" s="18"/>
      <c r="I51" s="18"/>
      <c r="J51" s="18"/>
      <c r="K51" s="17"/>
    </row>
    <row r="52" spans="1:17">
      <c r="A52" s="17">
        <v>51</v>
      </c>
      <c r="B52" s="17">
        <v>4</v>
      </c>
      <c r="C52" s="17">
        <v>3</v>
      </c>
      <c r="D52" s="17">
        <v>5</v>
      </c>
      <c r="E52" s="17">
        <v>175</v>
      </c>
      <c r="F52" s="17">
        <v>0.29239999999999999</v>
      </c>
      <c r="G52" s="18">
        <f t="shared" si="2"/>
        <v>1.5869843817121176</v>
      </c>
      <c r="H52" s="18"/>
      <c r="I52" s="18"/>
      <c r="J52" s="18"/>
      <c r="K52" s="17"/>
    </row>
    <row r="53" spans="1:17">
      <c r="A53" s="17">
        <v>52</v>
      </c>
      <c r="B53" s="17">
        <v>4</v>
      </c>
      <c r="C53" s="17">
        <v>3</v>
      </c>
      <c r="D53" s="17">
        <v>7</v>
      </c>
      <c r="E53" s="17">
        <v>150</v>
      </c>
      <c r="F53" s="17">
        <v>0.1981</v>
      </c>
      <c r="G53" s="18">
        <f t="shared" si="0"/>
        <v>1.1492664661168346</v>
      </c>
      <c r="H53" s="18">
        <f>AVERAGE(G53:G55)</f>
        <v>1.3392004864871521</v>
      </c>
      <c r="I53" s="18">
        <f>STDEV(G53:G55)</f>
        <v>0.17582549263636157</v>
      </c>
      <c r="J53" s="18">
        <f>(I53/H53)*100</f>
        <v>13.129138945996671</v>
      </c>
      <c r="K53" s="17"/>
    </row>
    <row r="54" spans="1:17">
      <c r="A54" s="17">
        <v>53</v>
      </c>
      <c r="B54" s="17">
        <v>4</v>
      </c>
      <c r="C54" s="17">
        <v>3</v>
      </c>
      <c r="D54" s="17">
        <v>7</v>
      </c>
      <c r="E54" s="17">
        <v>150</v>
      </c>
      <c r="F54" s="17">
        <v>0.24809999999999999</v>
      </c>
      <c r="G54" s="18">
        <f t="shared" si="0"/>
        <v>1.4962835557093754</v>
      </c>
      <c r="H54" s="18"/>
      <c r="I54" s="18"/>
      <c r="J54" s="18"/>
      <c r="K54" s="17"/>
    </row>
    <row r="55" spans="1:17">
      <c r="A55" s="17">
        <v>54</v>
      </c>
      <c r="B55" s="17">
        <v>4</v>
      </c>
      <c r="C55" s="17">
        <v>3</v>
      </c>
      <c r="D55" s="17">
        <v>7</v>
      </c>
      <c r="E55" s="17">
        <v>150</v>
      </c>
      <c r="F55" s="17">
        <v>0.23019999999999999</v>
      </c>
      <c r="G55" s="18">
        <f t="shared" si="0"/>
        <v>1.3720514376352457</v>
      </c>
      <c r="H55" s="18"/>
      <c r="I55" s="18"/>
      <c r="J55" s="18"/>
      <c r="K55" s="17"/>
    </row>
    <row r="56" spans="1:17">
      <c r="A56" s="17">
        <v>55</v>
      </c>
      <c r="B56" s="17">
        <v>4</v>
      </c>
      <c r="C56" s="17">
        <v>3</v>
      </c>
      <c r="D56" s="17">
        <v>9</v>
      </c>
      <c r="E56" s="17">
        <v>125</v>
      </c>
      <c r="F56" s="17">
        <v>0.20030000000000001</v>
      </c>
      <c r="G56" s="18">
        <f>FORECAST(F56,O$41:O$45,N$41:N$45)</f>
        <v>1.0318105538847113</v>
      </c>
      <c r="H56" s="18">
        <f>AVERAGE(G56:G58)</f>
        <v>1.0183481411216146</v>
      </c>
      <c r="I56" s="18">
        <f>STDEV(G56:G58)</f>
        <v>3.5998161455845328E-2</v>
      </c>
      <c r="J56" s="18">
        <f>(I56/H56)*100</f>
        <v>3.5349562691003431</v>
      </c>
      <c r="K56" s="17"/>
    </row>
    <row r="57" spans="1:17">
      <c r="A57" s="17">
        <v>56</v>
      </c>
      <c r="B57" s="17">
        <v>4</v>
      </c>
      <c r="C57" s="17">
        <v>3</v>
      </c>
      <c r="D57" s="17">
        <v>9</v>
      </c>
      <c r="E57" s="17">
        <v>125</v>
      </c>
      <c r="F57" s="17">
        <v>0.2026</v>
      </c>
      <c r="G57" s="18">
        <f t="shared" ref="G57:G58" si="3">FORECAST(F57,O$41:O$45,N$41:N$45)</f>
        <v>1.0456748297153631</v>
      </c>
      <c r="H57" s="18"/>
      <c r="I57" s="18"/>
      <c r="J57" s="18"/>
      <c r="K57" s="17"/>
    </row>
    <row r="58" spans="1:17">
      <c r="A58" s="17">
        <v>57</v>
      </c>
      <c r="B58" s="17">
        <v>4</v>
      </c>
      <c r="C58" s="17">
        <v>3</v>
      </c>
      <c r="D58" s="17">
        <v>9</v>
      </c>
      <c r="E58" s="17">
        <v>125</v>
      </c>
      <c r="F58" s="17">
        <v>0.1913</v>
      </c>
      <c r="G58" s="18">
        <f t="shared" si="3"/>
        <v>0.97755903976476932</v>
      </c>
      <c r="H58" s="18"/>
      <c r="I58" s="18"/>
      <c r="J58" s="18"/>
      <c r="K58" s="17"/>
    </row>
    <row r="59" spans="1:17">
      <c r="A59" s="17">
        <v>58</v>
      </c>
      <c r="B59" s="17">
        <v>4</v>
      </c>
      <c r="C59" s="17">
        <v>3</v>
      </c>
      <c r="D59" s="17">
        <v>12</v>
      </c>
      <c r="E59" s="17">
        <v>100</v>
      </c>
      <c r="F59" s="17">
        <v>0.1802</v>
      </c>
      <c r="G59" s="18">
        <f t="shared" si="0"/>
        <v>1.0250343480427049</v>
      </c>
      <c r="H59" s="18">
        <f>AVERAGE(G59:G61)</f>
        <v>0.90982467429798108</v>
      </c>
      <c r="I59" s="18">
        <f>STDEV(G59:G61)</f>
        <v>0.1043431398643363</v>
      </c>
      <c r="J59" s="18">
        <f>(I59/H59)*100</f>
        <v>11.468488689301294</v>
      </c>
      <c r="K59" s="17"/>
    </row>
    <row r="60" spans="1:17">
      <c r="A60" s="17">
        <v>59</v>
      </c>
      <c r="B60" s="17">
        <v>4</v>
      </c>
      <c r="C60" s="17">
        <v>3</v>
      </c>
      <c r="D60" s="17">
        <v>12</v>
      </c>
      <c r="E60" s="17">
        <v>100</v>
      </c>
      <c r="F60" s="17">
        <v>0.15090000000000001</v>
      </c>
      <c r="G60" s="18">
        <f t="shared" si="0"/>
        <v>0.8216823335414758</v>
      </c>
      <c r="H60" s="18"/>
      <c r="I60" s="18"/>
      <c r="J60" s="18"/>
      <c r="K60" s="17"/>
    </row>
    <row r="61" spans="1:17">
      <c r="A61" s="17">
        <v>60</v>
      </c>
      <c r="B61" s="17">
        <v>4</v>
      </c>
      <c r="C61" s="17">
        <v>3</v>
      </c>
      <c r="D61" s="17">
        <v>12</v>
      </c>
      <c r="E61" s="17">
        <v>100</v>
      </c>
      <c r="F61" s="17">
        <v>0.15970000000000001</v>
      </c>
      <c r="G61" s="18">
        <f t="shared" si="0"/>
        <v>0.88275734130976291</v>
      </c>
      <c r="H61" s="18"/>
      <c r="I61" s="18"/>
      <c r="J61" s="18"/>
      <c r="K61" s="17"/>
    </row>
    <row r="62" spans="1:17">
      <c r="A62" s="17">
        <v>61</v>
      </c>
      <c r="B62" s="17">
        <v>4</v>
      </c>
      <c r="C62" s="17">
        <v>3</v>
      </c>
      <c r="D62" s="17">
        <v>14</v>
      </c>
      <c r="E62" s="17">
        <v>75</v>
      </c>
      <c r="F62" s="17">
        <v>0.1734</v>
      </c>
      <c r="G62" s="18">
        <f t="shared" si="0"/>
        <v>0.97784002385811908</v>
      </c>
      <c r="H62" s="18">
        <f>AVERAGE(G62:G64)</f>
        <v>0.96072051410488724</v>
      </c>
      <c r="I62" s="18">
        <f>STDEV(G62:G64)</f>
        <v>1.8523476233237881E-2</v>
      </c>
      <c r="J62" s="18">
        <f>(I62/H62)*100</f>
        <v>1.9280816804975156</v>
      </c>
      <c r="K62" s="17"/>
    </row>
    <row r="63" spans="1:17">
      <c r="A63" s="17">
        <v>62</v>
      </c>
      <c r="B63" s="17">
        <v>4</v>
      </c>
      <c r="C63" s="17">
        <v>3</v>
      </c>
      <c r="D63" s="17">
        <v>14</v>
      </c>
      <c r="E63" s="17">
        <v>75</v>
      </c>
      <c r="F63" s="17">
        <v>0.1681</v>
      </c>
      <c r="G63" s="18">
        <f t="shared" si="0"/>
        <v>0.94105621236130976</v>
      </c>
      <c r="H63" s="17"/>
      <c r="I63" s="17"/>
      <c r="J63" s="17"/>
      <c r="K63" s="17"/>
    </row>
    <row r="64" spans="1:17">
      <c r="A64" s="17">
        <v>63</v>
      </c>
      <c r="B64" s="17">
        <v>4</v>
      </c>
      <c r="C64" s="17">
        <v>3</v>
      </c>
      <c r="D64" s="17">
        <v>14</v>
      </c>
      <c r="E64" s="17">
        <v>75</v>
      </c>
      <c r="F64" s="17">
        <v>0.17130000000000001</v>
      </c>
      <c r="G64" s="18">
        <f t="shared" si="0"/>
        <v>0.96326530609523253</v>
      </c>
      <c r="H64" s="17"/>
      <c r="I64" s="17"/>
      <c r="J64" s="17"/>
      <c r="K64" s="17"/>
    </row>
    <row r="65" spans="1:11">
      <c r="A65" s="17">
        <v>64</v>
      </c>
      <c r="B65" s="17">
        <v>4</v>
      </c>
      <c r="C65" s="17">
        <v>3</v>
      </c>
      <c r="D65" s="17">
        <v>16</v>
      </c>
      <c r="E65" s="17">
        <v>45</v>
      </c>
      <c r="F65" s="17">
        <v>0.1246</v>
      </c>
      <c r="G65" s="18">
        <f>FORECAST(F65,O$41:O$45,N$41:N$45)</f>
        <v>0.57549504067586577</v>
      </c>
      <c r="H65" s="18">
        <f>AVERAGE(G65:G67)</f>
        <v>0.57228013613542483</v>
      </c>
      <c r="I65" s="18">
        <f>STDEV(G65:G67)</f>
        <v>1.3550593817196352E-2</v>
      </c>
      <c r="J65" s="18">
        <f>(I65/H65)*100</f>
        <v>2.3678252942173983</v>
      </c>
      <c r="K65" s="17"/>
    </row>
    <row r="66" spans="1:11">
      <c r="A66" s="17">
        <v>65</v>
      </c>
      <c r="B66" s="17">
        <v>4</v>
      </c>
      <c r="C66" s="17">
        <v>3</v>
      </c>
      <c r="D66" s="17">
        <v>16</v>
      </c>
      <c r="E66" s="17">
        <v>45</v>
      </c>
      <c r="F66" s="17">
        <v>0.126</v>
      </c>
      <c r="G66" s="18">
        <f t="shared" ref="G66:G73" si="4">FORECAST(F66,O$41:O$45,N$41:N$45)</f>
        <v>0.58393416509452345</v>
      </c>
      <c r="H66" s="17"/>
      <c r="I66" s="17"/>
      <c r="J66" s="17"/>
      <c r="K66" s="17"/>
    </row>
    <row r="67" spans="1:11">
      <c r="A67" s="17">
        <v>66</v>
      </c>
      <c r="B67" s="17">
        <v>4</v>
      </c>
      <c r="C67" s="17">
        <v>3</v>
      </c>
      <c r="D67" s="17">
        <v>16</v>
      </c>
      <c r="E67" s="17">
        <v>45</v>
      </c>
      <c r="F67" s="17">
        <v>0.1216</v>
      </c>
      <c r="G67" s="18">
        <f t="shared" si="4"/>
        <v>0.55741120263588517</v>
      </c>
      <c r="H67" s="17"/>
      <c r="I67" s="17"/>
      <c r="J67" s="17"/>
      <c r="K67" s="17"/>
    </row>
    <row r="68" spans="1:11">
      <c r="A68" s="17">
        <v>67</v>
      </c>
      <c r="B68" s="17">
        <v>4</v>
      </c>
      <c r="C68" s="17">
        <v>3</v>
      </c>
      <c r="D68" s="17">
        <v>18</v>
      </c>
      <c r="E68" s="17">
        <v>25</v>
      </c>
      <c r="F68" s="17">
        <v>0.13339999999999999</v>
      </c>
      <c r="G68" s="18">
        <f>FORECAST(F68,O$41:O$45,N$41:N$45)</f>
        <v>0.62854096559314232</v>
      </c>
      <c r="H68" s="18">
        <f>AVERAGE(G68:G70)</f>
        <v>0.73161884242103203</v>
      </c>
      <c r="I68" s="18">
        <f>STDEV(G68:G70)</f>
        <v>0.13796097237931262</v>
      </c>
      <c r="J68" s="18">
        <f>(I68/H68)*100</f>
        <v>18.856946319586289</v>
      </c>
      <c r="K68" s="17"/>
    </row>
    <row r="69" spans="1:11">
      <c r="A69" s="17">
        <v>68</v>
      </c>
      <c r="B69" s="17">
        <v>4</v>
      </c>
      <c r="C69" s="17">
        <v>3</v>
      </c>
      <c r="D69" s="17">
        <v>18</v>
      </c>
      <c r="E69" s="17">
        <v>25</v>
      </c>
      <c r="F69" s="17">
        <v>0.1416</v>
      </c>
      <c r="G69" s="18">
        <f t="shared" si="4"/>
        <v>0.67797012290242287</v>
      </c>
      <c r="H69" s="17"/>
      <c r="I69" s="17"/>
      <c r="J69" s="17"/>
      <c r="K69" s="17"/>
    </row>
    <row r="70" spans="1:11">
      <c r="A70" s="17">
        <v>69</v>
      </c>
      <c r="B70" s="17">
        <v>4</v>
      </c>
      <c r="C70" s="17">
        <v>3</v>
      </c>
      <c r="D70" s="17">
        <v>18</v>
      </c>
      <c r="E70" s="17">
        <v>25</v>
      </c>
      <c r="F70" s="17">
        <v>0.17649999999999999</v>
      </c>
      <c r="G70" s="18">
        <f t="shared" si="4"/>
        <v>0.88834543876753114</v>
      </c>
      <c r="H70" s="17"/>
      <c r="I70" s="17"/>
      <c r="J70" s="17"/>
      <c r="K70" s="17"/>
    </row>
    <row r="71" spans="1:11">
      <c r="A71" s="17">
        <v>70</v>
      </c>
      <c r="B71" s="17">
        <v>4</v>
      </c>
      <c r="C71" s="17">
        <v>3</v>
      </c>
      <c r="D71" s="17">
        <v>20</v>
      </c>
      <c r="E71" s="17">
        <v>5</v>
      </c>
      <c r="F71" s="17">
        <v>0.14230000000000001</v>
      </c>
      <c r="G71" s="18">
        <f t="shared" si="4"/>
        <v>0.68218968511175182</v>
      </c>
      <c r="H71" s="18">
        <f>AVERAGE(G71:G73)</f>
        <v>0.65888162719355448</v>
      </c>
      <c r="I71" s="18">
        <f>STDEV(G71:G73)</f>
        <v>2.2371179534743029E-2</v>
      </c>
      <c r="J71" s="18">
        <f>(I71/H71)*100</f>
        <v>3.3953260512105956</v>
      </c>
      <c r="K71" s="17"/>
    </row>
    <row r="72" spans="1:11">
      <c r="A72" s="17">
        <v>71</v>
      </c>
      <c r="B72" s="17">
        <v>4</v>
      </c>
      <c r="C72" s="17">
        <v>3</v>
      </c>
      <c r="D72" s="17">
        <v>20</v>
      </c>
      <c r="E72" s="17">
        <v>5</v>
      </c>
      <c r="F72" s="17">
        <v>0.13489999999999999</v>
      </c>
      <c r="G72" s="18">
        <f t="shared" si="4"/>
        <v>0.63758288461313273</v>
      </c>
      <c r="H72" s="17"/>
      <c r="I72" s="17"/>
      <c r="J72" s="17"/>
      <c r="K72" s="17"/>
    </row>
    <row r="73" spans="1:11">
      <c r="A73" s="17">
        <v>72</v>
      </c>
      <c r="B73" s="17">
        <v>4</v>
      </c>
      <c r="C73" s="17">
        <v>3</v>
      </c>
      <c r="D73" s="17">
        <v>20</v>
      </c>
      <c r="E73" s="17">
        <v>5</v>
      </c>
      <c r="F73" s="17">
        <v>0.1381</v>
      </c>
      <c r="G73" s="18">
        <f t="shared" si="4"/>
        <v>0.65687231185577877</v>
      </c>
      <c r="H73" s="17"/>
      <c r="I73" s="17"/>
      <c r="J73" s="17"/>
      <c r="K73" s="17"/>
    </row>
    <row r="74" spans="1:11">
      <c r="A74" s="17">
        <v>73</v>
      </c>
      <c r="B74" s="17">
        <v>5</v>
      </c>
      <c r="C74" s="17">
        <v>3</v>
      </c>
      <c r="D74" s="17">
        <v>5</v>
      </c>
      <c r="E74" s="17">
        <v>175</v>
      </c>
      <c r="F74" s="17"/>
      <c r="G74" s="17"/>
      <c r="H74" s="18">
        <f>AVERAGE(G74:G76)</f>
        <v>1.7072699461816405</v>
      </c>
      <c r="I74" s="18">
        <f>STDEV(G74:G76)</f>
        <v>0.12955965646192977</v>
      </c>
      <c r="J74" s="18">
        <f>(I74/H74)*100</f>
        <v>7.5887036348114574</v>
      </c>
      <c r="K74" s="17"/>
    </row>
    <row r="75" spans="1:11">
      <c r="A75" s="17">
        <v>74</v>
      </c>
      <c r="B75" s="17">
        <v>5</v>
      </c>
      <c r="C75" s="17">
        <v>3</v>
      </c>
      <c r="D75" s="17">
        <v>5</v>
      </c>
      <c r="E75" s="17">
        <v>175</v>
      </c>
      <c r="F75" s="17">
        <v>0.26529999999999998</v>
      </c>
      <c r="G75" s="18">
        <f t="shared" si="0"/>
        <v>1.6156574345292096</v>
      </c>
      <c r="H75" s="17"/>
      <c r="I75" s="17"/>
      <c r="J75" s="17"/>
      <c r="K75" s="17"/>
    </row>
    <row r="76" spans="1:11">
      <c r="A76" s="17">
        <v>75</v>
      </c>
      <c r="B76" s="17">
        <v>5</v>
      </c>
      <c r="C76" s="17">
        <v>3</v>
      </c>
      <c r="D76" s="17">
        <v>5</v>
      </c>
      <c r="E76" s="17">
        <v>175</v>
      </c>
      <c r="F76" s="17">
        <v>0.29170000000000001</v>
      </c>
      <c r="G76" s="18">
        <f t="shared" si="0"/>
        <v>1.7988824578340714</v>
      </c>
      <c r="H76" s="17"/>
      <c r="I76" s="17"/>
      <c r="J76" s="17"/>
      <c r="K76" s="17"/>
    </row>
    <row r="77" spans="1:11">
      <c r="A77" s="17">
        <v>76</v>
      </c>
      <c r="B77" s="17">
        <v>5</v>
      </c>
      <c r="C77" s="17">
        <v>3</v>
      </c>
      <c r="D77" s="17">
        <v>7</v>
      </c>
      <c r="E77" s="17">
        <v>150</v>
      </c>
      <c r="F77" s="17">
        <v>0.27739999999999998</v>
      </c>
      <c r="G77" s="18">
        <f t="shared" si="0"/>
        <v>1.6996355702106045</v>
      </c>
      <c r="H77" s="18">
        <f>AVERAGE(G77:G79)</f>
        <v>1.4058277676889197</v>
      </c>
      <c r="I77" s="18">
        <f>STDEV(G77:G79)</f>
        <v>0.59879076688587185</v>
      </c>
      <c r="J77" s="18">
        <f>I77/H77</f>
        <v>0.42593465618497567</v>
      </c>
      <c r="K77" s="17"/>
    </row>
    <row r="78" spans="1:11">
      <c r="A78" s="17">
        <v>77</v>
      </c>
      <c r="B78" s="17">
        <v>5</v>
      </c>
      <c r="C78" s="17">
        <v>3</v>
      </c>
      <c r="D78" s="17">
        <v>7</v>
      </c>
      <c r="E78" s="17">
        <v>150</v>
      </c>
      <c r="F78" s="17">
        <v>0.29199999999999998</v>
      </c>
      <c r="G78" s="18">
        <f t="shared" si="0"/>
        <v>1.8009645603716264</v>
      </c>
      <c r="H78" s="17"/>
      <c r="I78" s="17"/>
      <c r="J78" s="17"/>
      <c r="K78" s="17"/>
    </row>
    <row r="79" spans="1:11">
      <c r="A79" s="17">
        <v>78</v>
      </c>
      <c r="B79" s="17">
        <v>5</v>
      </c>
      <c r="C79" s="17">
        <v>3</v>
      </c>
      <c r="D79" s="17">
        <v>7</v>
      </c>
      <c r="E79" s="17">
        <v>150</v>
      </c>
      <c r="F79" s="17">
        <v>0.1358</v>
      </c>
      <c r="G79" s="18">
        <f t="shared" si="0"/>
        <v>0.71688317248452826</v>
      </c>
      <c r="H79" s="17"/>
      <c r="I79" s="17"/>
      <c r="J79" s="17"/>
      <c r="K79" s="17"/>
    </row>
    <row r="80" spans="1:11">
      <c r="A80" s="17">
        <v>79</v>
      </c>
      <c r="B80" s="17">
        <v>5</v>
      </c>
      <c r="C80" s="17">
        <v>3</v>
      </c>
      <c r="D80" s="17">
        <v>9</v>
      </c>
      <c r="E80" s="17">
        <v>125</v>
      </c>
      <c r="F80" s="17">
        <v>0.15010000000000001</v>
      </c>
      <c r="G80" s="18">
        <f t="shared" si="0"/>
        <v>0.81613006010799505</v>
      </c>
      <c r="H80" s="18">
        <f>AVERAGE(G80:G82)</f>
        <v>0.78304776423350619</v>
      </c>
      <c r="I80" s="18">
        <f t="shared" ref="I80" si="5">STDEV(G80:G82)</f>
        <v>5.7300217285637993E-2</v>
      </c>
      <c r="J80" s="18">
        <f>(I80/H80)*100</f>
        <v>7.3175890287774283</v>
      </c>
      <c r="K80" s="17"/>
    </row>
    <row r="81" spans="1:11">
      <c r="A81" s="17">
        <v>80</v>
      </c>
      <c r="B81" s="17">
        <v>5</v>
      </c>
      <c r="C81" s="17">
        <v>3</v>
      </c>
      <c r="D81" s="17">
        <v>9</v>
      </c>
      <c r="E81" s="17">
        <v>125</v>
      </c>
      <c r="F81" s="17">
        <v>0.1358</v>
      </c>
      <c r="G81" s="18">
        <f t="shared" si="0"/>
        <v>0.71688317248452826</v>
      </c>
      <c r="H81" s="17"/>
      <c r="I81" s="17"/>
      <c r="J81" s="17"/>
      <c r="K81" s="17"/>
    </row>
    <row r="82" spans="1:11">
      <c r="A82" s="17">
        <v>81</v>
      </c>
      <c r="B82" s="17">
        <v>5</v>
      </c>
      <c r="C82" s="17">
        <v>3</v>
      </c>
      <c r="D82" s="17">
        <v>9</v>
      </c>
      <c r="E82" s="17">
        <v>125</v>
      </c>
      <c r="F82" s="17">
        <v>0.15010000000000001</v>
      </c>
      <c r="G82" s="18">
        <f t="shared" si="0"/>
        <v>0.81613006010799505</v>
      </c>
      <c r="H82" s="17"/>
      <c r="I82" s="17"/>
      <c r="J82" s="17"/>
      <c r="K82" s="17"/>
    </row>
    <row r="83" spans="1:11">
      <c r="A83" s="17">
        <v>82</v>
      </c>
      <c r="B83" s="17">
        <v>5</v>
      </c>
      <c r="C83" s="17">
        <v>3</v>
      </c>
      <c r="D83" s="17">
        <v>12</v>
      </c>
      <c r="E83" s="17">
        <v>100</v>
      </c>
      <c r="F83" s="17">
        <v>0.1517</v>
      </c>
      <c r="G83" s="18">
        <f t="shared" si="0"/>
        <v>0.82723460697495632</v>
      </c>
      <c r="H83" s="18">
        <f>AVERAGE(G83:G85)</f>
        <v>1.0310493109289756</v>
      </c>
      <c r="I83" s="18">
        <f t="shared" ref="I83" si="6">STDEV(G83:G85)</f>
        <v>0.19328862273817268</v>
      </c>
      <c r="J83" s="18">
        <f>(I83/H83)*100</f>
        <v>18.746787441622907</v>
      </c>
      <c r="K83" s="17"/>
    </row>
    <row r="84" spans="1:11">
      <c r="A84" s="17">
        <v>83</v>
      </c>
      <c r="B84" s="17">
        <v>5</v>
      </c>
      <c r="C84" s="17">
        <v>3</v>
      </c>
      <c r="D84" s="17">
        <v>12</v>
      </c>
      <c r="E84" s="17">
        <v>100</v>
      </c>
      <c r="F84" s="17">
        <v>0.18440000000000001</v>
      </c>
      <c r="G84" s="18">
        <f t="shared" si="0"/>
        <v>1.0541837835684782</v>
      </c>
      <c r="H84" s="17"/>
      <c r="I84" s="17"/>
      <c r="J84" s="17"/>
      <c r="K84" s="17"/>
    </row>
    <row r="85" spans="1:11">
      <c r="A85" s="17">
        <v>84</v>
      </c>
      <c r="B85" s="17">
        <v>5</v>
      </c>
      <c r="C85" s="17">
        <v>3</v>
      </c>
      <c r="D85" s="17">
        <v>12</v>
      </c>
      <c r="E85" s="17">
        <v>100</v>
      </c>
      <c r="F85" s="17">
        <v>0.20710000000000001</v>
      </c>
      <c r="G85" s="18">
        <f t="shared" si="0"/>
        <v>1.2117295422434919</v>
      </c>
      <c r="H85" s="17"/>
      <c r="I85" s="17"/>
      <c r="J85" s="17"/>
      <c r="K85" s="17"/>
    </row>
    <row r="86" spans="1:11">
      <c r="A86" s="17">
        <v>85</v>
      </c>
      <c r="B86" s="17">
        <v>5</v>
      </c>
      <c r="C86" s="17">
        <v>3</v>
      </c>
      <c r="D86" s="17">
        <v>14</v>
      </c>
      <c r="E86" s="17">
        <v>75</v>
      </c>
      <c r="F86" s="17">
        <v>0.12859999999999999</v>
      </c>
      <c r="G86" s="18">
        <f t="shared" si="0"/>
        <v>0.66691271158320231</v>
      </c>
      <c r="H86" s="18">
        <f>AVERAGE(G86:G88)</f>
        <v>0.68033070571411403</v>
      </c>
      <c r="I86" s="18">
        <f t="shared" ref="I86" si="7">STDEV(G86:G88)</f>
        <v>1.2127407427785723E-2</v>
      </c>
      <c r="J86" s="18">
        <f>(I86/H86)*100</f>
        <v>1.7825753454793876</v>
      </c>
      <c r="K86" s="17"/>
    </row>
    <row r="87" spans="1:11">
      <c r="A87" s="17">
        <v>86</v>
      </c>
      <c r="B87" s="17">
        <v>5</v>
      </c>
      <c r="C87" s="17">
        <v>3</v>
      </c>
      <c r="D87" s="17">
        <v>14</v>
      </c>
      <c r="E87" s="17">
        <v>75</v>
      </c>
      <c r="F87" s="17">
        <v>0.13200000000000001</v>
      </c>
      <c r="G87" s="18">
        <f t="shared" si="0"/>
        <v>0.69050987367549521</v>
      </c>
      <c r="H87" s="17"/>
      <c r="I87" s="17"/>
      <c r="J87" s="17"/>
      <c r="K87" s="17"/>
    </row>
    <row r="88" spans="1:11">
      <c r="A88" s="17">
        <v>87</v>
      </c>
      <c r="B88" s="17">
        <v>5</v>
      </c>
      <c r="C88" s="17">
        <v>3</v>
      </c>
      <c r="D88" s="17">
        <v>14</v>
      </c>
      <c r="E88" s="17">
        <v>75</v>
      </c>
      <c r="F88" s="17">
        <v>0.13100000000000001</v>
      </c>
      <c r="G88" s="18">
        <f t="shared" si="0"/>
        <v>0.68356953188364433</v>
      </c>
      <c r="H88" s="17"/>
      <c r="I88" s="17"/>
      <c r="J88" s="17"/>
      <c r="K88" s="17"/>
    </row>
    <row r="89" spans="1:11">
      <c r="A89" s="17">
        <v>88</v>
      </c>
      <c r="B89" s="17">
        <v>5</v>
      </c>
      <c r="C89" s="17">
        <v>3</v>
      </c>
      <c r="D89" s="17">
        <v>16</v>
      </c>
      <c r="E89" s="17">
        <v>45</v>
      </c>
      <c r="F89" s="17">
        <v>0.1173</v>
      </c>
      <c r="G89" s="18">
        <f t="shared" si="0"/>
        <v>0.58848684933528805</v>
      </c>
      <c r="H89" s="18">
        <f>AVERAGE(G89:G91)</f>
        <v>0.64239017058532943</v>
      </c>
      <c r="I89" s="18">
        <f t="shared" ref="I89" si="8">STDEV(G89:G91)</f>
        <v>6.8636904233112458E-2</v>
      </c>
      <c r="J89" s="18">
        <f>I89/H89</f>
        <v>0.10684613086556458</v>
      </c>
      <c r="K89" s="17"/>
    </row>
    <row r="90" spans="1:11">
      <c r="A90" s="17">
        <v>89</v>
      </c>
      <c r="B90" s="17">
        <v>5</v>
      </c>
      <c r="C90" s="17">
        <v>3</v>
      </c>
      <c r="D90" s="17">
        <v>16</v>
      </c>
      <c r="E90" s="17">
        <v>45</v>
      </c>
      <c r="F90" s="17">
        <v>0.13619999999999999</v>
      </c>
      <c r="G90" s="18">
        <f t="shared" si="0"/>
        <v>0.71965930920126853</v>
      </c>
      <c r="H90" s="17"/>
      <c r="I90" s="17"/>
      <c r="J90" s="17"/>
      <c r="K90" s="17"/>
    </row>
    <row r="91" spans="1:11">
      <c r="A91" s="17">
        <v>90</v>
      </c>
      <c r="B91" s="17">
        <v>5</v>
      </c>
      <c r="C91" s="17">
        <v>3</v>
      </c>
      <c r="D91" s="17">
        <v>16</v>
      </c>
      <c r="E91" s="17">
        <v>45</v>
      </c>
      <c r="F91" s="17">
        <v>0.1217</v>
      </c>
      <c r="G91" s="18">
        <f t="shared" si="0"/>
        <v>0.61902435321943172</v>
      </c>
      <c r="H91" s="17"/>
      <c r="I91" s="17"/>
      <c r="J91" s="17"/>
      <c r="K91" s="17"/>
    </row>
    <row r="92" spans="1:11">
      <c r="A92" s="17">
        <v>91</v>
      </c>
      <c r="B92" s="17">
        <v>5</v>
      </c>
      <c r="C92" s="17">
        <v>3</v>
      </c>
      <c r="D92" s="17">
        <v>18</v>
      </c>
      <c r="E92" s="17">
        <v>25</v>
      </c>
      <c r="F92" s="17">
        <v>0.1106</v>
      </c>
      <c r="G92" s="18">
        <f t="shared" si="0"/>
        <v>0.5419865593298876</v>
      </c>
      <c r="H92" s="18">
        <f>AVERAGE(G92:G94)</f>
        <v>0.53666563062280204</v>
      </c>
      <c r="I92" s="18">
        <f>STDEV(G92:G94)</f>
        <v>5.3293209083847139E-2</v>
      </c>
      <c r="J92" s="18">
        <f>(I92/H92)*100</f>
        <v>9.9304308013912159</v>
      </c>
      <c r="K92" s="17"/>
    </row>
    <row r="93" spans="1:11">
      <c r="A93" s="17">
        <v>92</v>
      </c>
      <c r="B93" s="17">
        <v>5</v>
      </c>
      <c r="C93" s="17">
        <v>3</v>
      </c>
      <c r="D93" s="17">
        <v>18</v>
      </c>
      <c r="E93" s="17">
        <v>25</v>
      </c>
      <c r="F93" s="17">
        <v>0.1018</v>
      </c>
      <c r="G93" s="18">
        <f t="shared" si="0"/>
        <v>0.48091155156160037</v>
      </c>
      <c r="H93" s="17"/>
      <c r="I93" s="17"/>
      <c r="J93" s="18"/>
      <c r="K93" s="17"/>
    </row>
    <row r="94" spans="1:11">
      <c r="A94" s="17">
        <v>93</v>
      </c>
      <c r="B94" s="17">
        <v>5</v>
      </c>
      <c r="C94" s="17">
        <v>3</v>
      </c>
      <c r="D94" s="17">
        <v>18</v>
      </c>
      <c r="E94" s="17">
        <v>25</v>
      </c>
      <c r="F94" s="17">
        <v>0.1171</v>
      </c>
      <c r="G94" s="18">
        <f t="shared" si="0"/>
        <v>0.58709878097691781</v>
      </c>
      <c r="H94" s="17"/>
      <c r="I94" s="17"/>
      <c r="J94" s="17"/>
      <c r="K94" s="17"/>
    </row>
    <row r="95" spans="1:11">
      <c r="A95" s="17">
        <v>94</v>
      </c>
      <c r="B95" s="17">
        <v>5</v>
      </c>
      <c r="C95" s="17">
        <v>3</v>
      </c>
      <c r="D95" s="17">
        <v>20</v>
      </c>
      <c r="E95" s="17">
        <v>5</v>
      </c>
      <c r="F95" s="17">
        <v>0.14219999999999999</v>
      </c>
      <c r="G95" s="18">
        <f t="shared" si="0"/>
        <v>0.76130135995237347</v>
      </c>
      <c r="H95" s="18">
        <f>AVERAGE(G95:G97)</f>
        <v>0.7652342203010889</v>
      </c>
      <c r="I95" s="17">
        <f>STDEV(G95:G97)</f>
        <v>1.0624240516226154E-2</v>
      </c>
      <c r="J95" s="18">
        <f>I95/H95</f>
        <v>1.3883645339391569E-2</v>
      </c>
      <c r="K95" s="17"/>
    </row>
    <row r="96" spans="1:11">
      <c r="A96" s="17">
        <v>95</v>
      </c>
      <c r="B96" s="17">
        <v>5</v>
      </c>
      <c r="C96" s="17">
        <v>3</v>
      </c>
      <c r="D96" s="17">
        <v>20</v>
      </c>
      <c r="E96" s="17">
        <v>5</v>
      </c>
      <c r="F96" s="17">
        <v>0.1416</v>
      </c>
      <c r="G96" s="18">
        <f t="shared" si="0"/>
        <v>0.75713715487726307</v>
      </c>
      <c r="H96" s="17"/>
      <c r="I96" s="17"/>
      <c r="J96" s="18"/>
      <c r="K96" s="17"/>
    </row>
    <row r="97" spans="1:14">
      <c r="A97" s="17">
        <v>96</v>
      </c>
      <c r="B97" s="17">
        <v>5</v>
      </c>
      <c r="C97" s="17">
        <v>3</v>
      </c>
      <c r="D97" s="17">
        <v>20</v>
      </c>
      <c r="E97" s="17">
        <v>5</v>
      </c>
      <c r="F97" s="17">
        <v>0.14449999999999999</v>
      </c>
      <c r="G97" s="18">
        <f t="shared" si="0"/>
        <v>0.77726414607363026</v>
      </c>
      <c r="H97" s="17"/>
      <c r="I97" s="17"/>
      <c r="J97" s="17"/>
      <c r="K97" s="17"/>
    </row>
    <row r="98" spans="1:14">
      <c r="A98" s="17">
        <v>97</v>
      </c>
      <c r="B98" s="17">
        <v>6</v>
      </c>
      <c r="C98" s="17">
        <v>3</v>
      </c>
      <c r="D98" s="17">
        <v>5</v>
      </c>
      <c r="E98" s="17">
        <v>175</v>
      </c>
      <c r="F98" s="17">
        <v>0.30030000000000001</v>
      </c>
      <c r="G98" s="18">
        <f t="shared" ref="G98:G121" si="9">FORECAST(F98,O$2:O$10,N$2:N$10)</f>
        <v>1.8585693972439885</v>
      </c>
      <c r="H98" s="18">
        <f>AVERAGE(G98:G100)</f>
        <v>1.8789277331667507</v>
      </c>
      <c r="I98" s="17">
        <f>STDEV(G98:G100)</f>
        <v>3.1149173553868117E-2</v>
      </c>
      <c r="J98" s="17">
        <f>(I98/H98)*100</f>
        <v>1.6578164771334341</v>
      </c>
      <c r="K98" s="17"/>
    </row>
    <row r="99" spans="1:14">
      <c r="A99" s="17">
        <v>98</v>
      </c>
      <c r="B99" s="17">
        <v>6</v>
      </c>
      <c r="C99" s="17">
        <v>3</v>
      </c>
      <c r="D99" s="17">
        <v>5</v>
      </c>
      <c r="E99" s="17">
        <v>175</v>
      </c>
      <c r="F99" s="17">
        <v>0.30840000000000001</v>
      </c>
      <c r="G99" s="18">
        <f t="shared" si="9"/>
        <v>1.9147861657579801</v>
      </c>
      <c r="H99" s="17"/>
      <c r="I99" s="17"/>
      <c r="J99" s="17"/>
      <c r="K99" s="17"/>
    </row>
    <row r="100" spans="1:14">
      <c r="A100" s="17">
        <v>99</v>
      </c>
      <c r="B100" s="17">
        <v>6</v>
      </c>
      <c r="C100" s="17">
        <v>3</v>
      </c>
      <c r="D100" s="17">
        <v>5</v>
      </c>
      <c r="E100" s="17">
        <v>175</v>
      </c>
      <c r="F100" s="17">
        <v>0.30099999999999999</v>
      </c>
      <c r="G100" s="18">
        <f t="shared" si="9"/>
        <v>1.863427636498284</v>
      </c>
      <c r="H100" s="17"/>
      <c r="I100" s="17"/>
      <c r="J100" s="17"/>
      <c r="K100" s="17"/>
    </row>
    <row r="101" spans="1:14">
      <c r="A101" s="17">
        <v>100</v>
      </c>
      <c r="B101" s="17">
        <v>6</v>
      </c>
      <c r="C101" s="17">
        <v>3</v>
      </c>
      <c r="D101" s="17">
        <v>7</v>
      </c>
      <c r="E101" s="17">
        <v>150</v>
      </c>
      <c r="F101" s="17">
        <v>0.3251</v>
      </c>
      <c r="G101" s="18">
        <f t="shared" si="9"/>
        <v>2.0306898736818888</v>
      </c>
      <c r="H101" s="18">
        <f>AVERAGE(G101:G103)</f>
        <v>1.9957568199962399</v>
      </c>
      <c r="I101" s="17">
        <f>STDEV(G101:G103)</f>
        <v>3.9458350767525095E-2</v>
      </c>
      <c r="J101" s="17">
        <f>(I101/H101)*100</f>
        <v>1.977112159767012</v>
      </c>
      <c r="K101" s="17"/>
    </row>
    <row r="102" spans="1:14">
      <c r="A102" s="17">
        <v>101</v>
      </c>
      <c r="B102" s="17">
        <v>6</v>
      </c>
      <c r="C102" s="17">
        <v>3</v>
      </c>
      <c r="D102" s="17">
        <v>7</v>
      </c>
      <c r="E102" s="17">
        <v>150</v>
      </c>
      <c r="F102" s="17">
        <v>0.32119999999999999</v>
      </c>
      <c r="G102" s="18">
        <f t="shared" si="9"/>
        <v>2.0036225406936707</v>
      </c>
      <c r="H102" s="17"/>
      <c r="I102" s="17"/>
      <c r="J102" s="17"/>
      <c r="K102" s="17"/>
      <c r="M102" s="17"/>
      <c r="N102" s="17"/>
    </row>
    <row r="103" spans="1:14">
      <c r="A103" s="17">
        <v>102</v>
      </c>
      <c r="B103" s="17">
        <v>6</v>
      </c>
      <c r="C103" s="17">
        <v>3</v>
      </c>
      <c r="D103" s="17">
        <v>7</v>
      </c>
      <c r="E103" s="17">
        <v>150</v>
      </c>
      <c r="F103" s="17">
        <v>0.31390000000000001</v>
      </c>
      <c r="G103" s="18">
        <f t="shared" si="9"/>
        <v>1.9529580456131597</v>
      </c>
      <c r="H103" s="17"/>
      <c r="I103" s="17"/>
      <c r="J103" s="17"/>
      <c r="K103" s="17"/>
      <c r="M103" s="17"/>
      <c r="N103" s="17"/>
    </row>
    <row r="104" spans="1:14">
      <c r="A104" s="17">
        <v>103</v>
      </c>
      <c r="B104" s="17">
        <v>6</v>
      </c>
      <c r="C104" s="17">
        <v>3</v>
      </c>
      <c r="D104" s="17">
        <v>9</v>
      </c>
      <c r="E104" s="17">
        <v>125</v>
      </c>
      <c r="F104" s="17">
        <v>0.19639999999999999</v>
      </c>
      <c r="G104" s="18">
        <f t="shared" si="9"/>
        <v>1.1374678850706881</v>
      </c>
      <c r="H104" s="18">
        <f>AVERAGE(G104:G106)</f>
        <v>1.1763337991050526</v>
      </c>
      <c r="I104" s="17">
        <f t="shared" ref="I104" si="10">STDEV(G104:G106)</f>
        <v>4.6391395951263327E-2</v>
      </c>
      <c r="J104" s="17">
        <f t="shared" ref="J104" si="11">(I104/H104)*100</f>
        <v>3.9437271960184783</v>
      </c>
      <c r="K104" s="17"/>
      <c r="M104" s="17"/>
      <c r="N104" s="17"/>
    </row>
    <row r="105" spans="1:14">
      <c r="A105" s="17">
        <v>104</v>
      </c>
      <c r="B105" s="17">
        <v>6</v>
      </c>
      <c r="C105" s="17">
        <v>3</v>
      </c>
      <c r="D105" s="17">
        <v>9</v>
      </c>
      <c r="E105" s="17">
        <v>125</v>
      </c>
      <c r="F105" s="17">
        <v>0.20019999999999999</v>
      </c>
      <c r="G105" s="18">
        <f t="shared" si="9"/>
        <v>1.1638411838797211</v>
      </c>
      <c r="H105" s="17"/>
      <c r="I105" s="17"/>
      <c r="J105" s="17"/>
      <c r="K105" s="17"/>
      <c r="M105" s="17"/>
      <c r="N105" s="17"/>
    </row>
    <row r="106" spans="1:14">
      <c r="A106" s="17">
        <v>105</v>
      </c>
      <c r="B106" s="17">
        <v>6</v>
      </c>
      <c r="C106" s="17">
        <v>3</v>
      </c>
      <c r="D106" s="17">
        <v>9</v>
      </c>
      <c r="E106" s="17">
        <v>125</v>
      </c>
      <c r="F106" s="17">
        <v>0.2094</v>
      </c>
      <c r="G106" s="18">
        <f t="shared" si="9"/>
        <v>1.2276923283647487</v>
      </c>
      <c r="H106" s="17"/>
      <c r="I106" s="17"/>
      <c r="J106" s="17"/>
      <c r="K106" s="17"/>
      <c r="M106" s="17"/>
      <c r="N106" s="17"/>
    </row>
    <row r="107" spans="1:14">
      <c r="A107" s="17">
        <v>106</v>
      </c>
      <c r="B107" s="17">
        <v>6</v>
      </c>
      <c r="C107" s="17">
        <v>3</v>
      </c>
      <c r="D107" s="17">
        <v>11</v>
      </c>
      <c r="E107" s="17">
        <v>100</v>
      </c>
      <c r="F107" s="17">
        <v>0.12509999999999999</v>
      </c>
      <c r="G107" s="18">
        <f t="shared" si="9"/>
        <v>0.6426215153117244</v>
      </c>
      <c r="H107" s="18">
        <f t="shared" ref="H107" si="12">AVERAGE(G107:G109)</f>
        <v>0.59866601729666924</v>
      </c>
      <c r="I107" s="17">
        <f t="shared" ref="I107" si="13">STDEV(G107:G109)</f>
        <v>4.4425416402300591E-2</v>
      </c>
      <c r="J107" s="17">
        <f t="shared" ref="J107" si="14">(I107/H107)*100</f>
        <v>7.4207346197647208</v>
      </c>
      <c r="K107" s="17"/>
    </row>
    <row r="108" spans="1:14">
      <c r="A108" s="17">
        <v>107</v>
      </c>
      <c r="B108" s="17">
        <v>6</v>
      </c>
      <c r="C108" s="17">
        <v>3</v>
      </c>
      <c r="D108" s="17">
        <v>11</v>
      </c>
      <c r="E108" s="17">
        <v>100</v>
      </c>
      <c r="F108" s="17">
        <v>0.1123</v>
      </c>
      <c r="G108" s="18">
        <f t="shared" si="9"/>
        <v>0.55378514037603388</v>
      </c>
      <c r="H108" s="17"/>
      <c r="I108" s="17"/>
      <c r="J108" s="17"/>
      <c r="K108" s="17"/>
    </row>
    <row r="109" spans="1:14">
      <c r="A109" s="17">
        <v>108</v>
      </c>
      <c r="B109" s="17">
        <v>6</v>
      </c>
      <c r="C109" s="17">
        <v>3</v>
      </c>
      <c r="D109" s="17">
        <v>11</v>
      </c>
      <c r="E109" s="17">
        <v>100</v>
      </c>
      <c r="F109" s="17">
        <v>0.11890000000000001</v>
      </c>
      <c r="G109" s="18">
        <f t="shared" si="9"/>
        <v>0.59959139620224944</v>
      </c>
      <c r="H109" s="17"/>
      <c r="I109" s="17"/>
      <c r="J109" s="17"/>
      <c r="K109" s="17"/>
    </row>
    <row r="110" spans="1:14">
      <c r="A110" s="17">
        <v>109</v>
      </c>
      <c r="B110" s="17">
        <v>6</v>
      </c>
      <c r="C110" s="17">
        <v>3</v>
      </c>
      <c r="D110" s="17">
        <v>14</v>
      </c>
      <c r="E110" s="17">
        <v>75</v>
      </c>
      <c r="F110" s="17">
        <v>0.16750000000000001</v>
      </c>
      <c r="G110" s="18">
        <f t="shared" si="9"/>
        <v>0.93689200728619948</v>
      </c>
      <c r="H110" s="18">
        <f t="shared" ref="H110" si="15">AVERAGE(G110:G112)</f>
        <v>0.97483254241498385</v>
      </c>
      <c r="I110" s="17">
        <f t="shared" ref="I110" si="16">STDEV(G110:G112)</f>
        <v>0.11713630266922689</v>
      </c>
      <c r="J110" s="17">
        <f t="shared" ref="J110" si="17">(I110/H110)*100</f>
        <v>12.016043532876056</v>
      </c>
      <c r="K110" s="17"/>
    </row>
    <row r="111" spans="1:14">
      <c r="A111" s="17">
        <v>110</v>
      </c>
      <c r="B111" s="17">
        <v>6</v>
      </c>
      <c r="C111" s="17">
        <v>3</v>
      </c>
      <c r="D111" s="17">
        <v>14</v>
      </c>
      <c r="E111" s="17">
        <v>75</v>
      </c>
      <c r="F111" s="17">
        <v>0.19189999999999999</v>
      </c>
      <c r="G111" s="18">
        <f t="shared" si="9"/>
        <v>1.1062363470073593</v>
      </c>
      <c r="H111" s="17"/>
      <c r="I111" s="17"/>
      <c r="J111" s="17"/>
      <c r="K111" s="17"/>
    </row>
    <row r="112" spans="1:14">
      <c r="A112" s="17">
        <v>111</v>
      </c>
      <c r="B112" s="17">
        <v>6</v>
      </c>
      <c r="C112" s="17">
        <v>3</v>
      </c>
      <c r="D112" s="17">
        <v>14</v>
      </c>
      <c r="E112" s="17">
        <v>75</v>
      </c>
      <c r="F112" s="17">
        <v>0.1595</v>
      </c>
      <c r="G112" s="18">
        <f t="shared" si="9"/>
        <v>0.88136927295139289</v>
      </c>
      <c r="H112" s="17"/>
      <c r="I112" s="17"/>
      <c r="J112" s="17"/>
      <c r="K112" s="17"/>
    </row>
    <row r="113" spans="1:11">
      <c r="A113" s="17">
        <v>112</v>
      </c>
      <c r="B113" s="17">
        <v>6</v>
      </c>
      <c r="C113" s="17">
        <v>3</v>
      </c>
      <c r="D113" s="17">
        <v>16</v>
      </c>
      <c r="E113" s="17">
        <v>45</v>
      </c>
      <c r="F113" s="17">
        <v>1.5927</v>
      </c>
      <c r="G113" s="18">
        <f t="shared" si="9"/>
        <v>10.828267129031993</v>
      </c>
      <c r="H113" s="18">
        <f t="shared" ref="H113" si="18">AVERAGE(G113:G115)</f>
        <v>10.787550457186468</v>
      </c>
      <c r="I113" s="17">
        <f t="shared" ref="I113" si="19">STDEV(G113:G115)</f>
        <v>3.5594775083859151E-2</v>
      </c>
      <c r="J113" s="17">
        <f t="shared" ref="J113" si="20">(I113/H113)*100</f>
        <v>0.32996160921913992</v>
      </c>
      <c r="K113" s="17"/>
    </row>
    <row r="114" spans="1:11">
      <c r="A114" s="17">
        <v>113</v>
      </c>
      <c r="B114" s="17">
        <v>6</v>
      </c>
      <c r="C114" s="17">
        <v>3</v>
      </c>
      <c r="D114" s="17">
        <v>16</v>
      </c>
      <c r="E114" s="17">
        <v>45</v>
      </c>
      <c r="F114" s="17">
        <v>1.5846</v>
      </c>
      <c r="G114" s="18">
        <f t="shared" si="9"/>
        <v>10.772050360518001</v>
      </c>
      <c r="H114" s="17"/>
      <c r="I114" s="17"/>
      <c r="J114" s="17"/>
      <c r="K114" s="17"/>
    </row>
    <row r="115" spans="1:11">
      <c r="A115" s="17">
        <v>114</v>
      </c>
      <c r="B115" s="17">
        <v>6</v>
      </c>
      <c r="C115" s="17">
        <v>3</v>
      </c>
      <c r="D115" s="17">
        <v>16</v>
      </c>
      <c r="E115" s="17">
        <v>45</v>
      </c>
      <c r="F115" s="17">
        <v>1.5831999999999999</v>
      </c>
      <c r="G115" s="18">
        <f t="shared" si="9"/>
        <v>10.762333882009408</v>
      </c>
      <c r="H115" s="17"/>
      <c r="I115" s="17"/>
      <c r="J115" s="17"/>
      <c r="K115" s="17"/>
    </row>
    <row r="116" spans="1:11">
      <c r="A116" s="17">
        <v>115</v>
      </c>
      <c r="B116" s="17">
        <v>6</v>
      </c>
      <c r="C116" s="17">
        <v>3</v>
      </c>
      <c r="D116" s="17">
        <v>18</v>
      </c>
      <c r="E116" s="17">
        <v>25</v>
      </c>
      <c r="F116" s="17">
        <v>0.13389999999999999</v>
      </c>
      <c r="G116" s="18">
        <f t="shared" si="9"/>
        <v>0.70369652308001163</v>
      </c>
      <c r="H116" s="18">
        <f t="shared" ref="H116" si="21">AVERAGE(G116:G118)</f>
        <v>0.68727104750596479</v>
      </c>
      <c r="I116" s="17">
        <f t="shared" ref="I116" si="22">STDEV(G116:G118)</f>
        <v>1.4330307302595883E-2</v>
      </c>
      <c r="J116" s="17">
        <f t="shared" ref="J116" si="23">(I116/H116)*100</f>
        <v>2.0851027196037255</v>
      </c>
      <c r="K116" s="17"/>
    </row>
    <row r="117" spans="1:11">
      <c r="A117" s="17">
        <v>116</v>
      </c>
      <c r="B117" s="17">
        <v>6</v>
      </c>
      <c r="C117" s="17">
        <v>3</v>
      </c>
      <c r="D117" s="17">
        <v>18</v>
      </c>
      <c r="E117" s="17">
        <v>25</v>
      </c>
      <c r="F117" s="17">
        <v>0.13059999999999999</v>
      </c>
      <c r="G117" s="18">
        <f t="shared" si="9"/>
        <v>0.68079339516690396</v>
      </c>
      <c r="H117" s="17"/>
      <c r="I117" s="17"/>
      <c r="J117" s="17"/>
      <c r="K117" s="17"/>
    </row>
    <row r="118" spans="1:11">
      <c r="A118" s="17">
        <v>117</v>
      </c>
      <c r="B118" s="17">
        <v>6</v>
      </c>
      <c r="C118" s="17">
        <v>3</v>
      </c>
      <c r="D118" s="17">
        <v>18</v>
      </c>
      <c r="E118" s="17">
        <v>25</v>
      </c>
      <c r="F118" s="17">
        <v>0.13009999999999999</v>
      </c>
      <c r="G118" s="18">
        <f t="shared" si="9"/>
        <v>0.67732322427097857</v>
      </c>
      <c r="H118" s="17"/>
      <c r="I118" s="17"/>
      <c r="J118" s="17"/>
      <c r="K118" s="17"/>
    </row>
    <row r="119" spans="1:11">
      <c r="A119" s="17">
        <v>118</v>
      </c>
      <c r="B119" s="17">
        <v>6</v>
      </c>
      <c r="C119" s="17">
        <v>3</v>
      </c>
      <c r="D119" s="17">
        <v>20</v>
      </c>
      <c r="E119" s="17">
        <v>5</v>
      </c>
      <c r="F119" s="17">
        <v>0.1583</v>
      </c>
      <c r="G119" s="18">
        <f t="shared" si="9"/>
        <v>0.87304086280117166</v>
      </c>
      <c r="H119" s="18">
        <f t="shared" ref="H119" si="24">AVERAGE(G119:G121)</f>
        <v>0.90404105613810548</v>
      </c>
      <c r="I119" s="17">
        <f t="shared" ref="I119" si="25">STDEV(G119:G121)</f>
        <v>2.6855924367580674E-2</v>
      </c>
      <c r="J119" s="17">
        <f t="shared" ref="J119:J121" si="26">(I119/H119)*100</f>
        <v>2.9706531783306573</v>
      </c>
      <c r="K119" s="17"/>
    </row>
    <row r="120" spans="1:11">
      <c r="A120" s="17">
        <v>119</v>
      </c>
      <c r="B120" s="17">
        <v>6</v>
      </c>
      <c r="C120" s="17">
        <v>3</v>
      </c>
      <c r="D120" s="17">
        <v>20</v>
      </c>
      <c r="E120" s="17">
        <v>5</v>
      </c>
      <c r="F120" s="17">
        <v>0.1651</v>
      </c>
      <c r="G120" s="18">
        <f t="shared" si="9"/>
        <v>0.92023518698575724</v>
      </c>
      <c r="H120" s="17"/>
      <c r="I120" s="17"/>
      <c r="J120" s="17"/>
      <c r="K120" s="17"/>
    </row>
    <row r="121" spans="1:11">
      <c r="A121" s="17">
        <v>120</v>
      </c>
      <c r="B121" s="17">
        <v>6</v>
      </c>
      <c r="C121" s="17">
        <v>3</v>
      </c>
      <c r="D121" s="17">
        <v>20</v>
      </c>
      <c r="E121" s="17">
        <v>5</v>
      </c>
      <c r="F121" s="17">
        <v>0.16489999999999999</v>
      </c>
      <c r="G121" s="18">
        <f t="shared" si="9"/>
        <v>0.91884711862738722</v>
      </c>
      <c r="H121" s="17"/>
      <c r="I121" s="17"/>
      <c r="J121" s="17"/>
      <c r="K121" s="17"/>
    </row>
    <row r="122" spans="1:11">
      <c r="A122" s="19"/>
      <c r="B122" s="19"/>
      <c r="C122" s="19"/>
      <c r="D122" s="19"/>
      <c r="E122" s="19"/>
      <c r="F122" s="17"/>
      <c r="G122" s="17"/>
      <c r="H122" s="17"/>
      <c r="I122" s="17"/>
      <c r="J122" s="17"/>
      <c r="K122" s="17"/>
    </row>
    <row r="123" spans="1:11">
      <c r="A123" s="17"/>
      <c r="B123" s="17"/>
      <c r="C123" s="17"/>
      <c r="D123" s="17"/>
      <c r="E123" s="21"/>
      <c r="F123" s="17"/>
      <c r="G123" s="17"/>
      <c r="H123" s="17"/>
      <c r="I123" s="17"/>
      <c r="J123" s="17"/>
      <c r="K123" s="17"/>
    </row>
    <row r="124" spans="1:11">
      <c r="A124" s="17"/>
      <c r="B124" s="17"/>
      <c r="C124" s="17"/>
      <c r="D124" s="17"/>
      <c r="E124" s="21"/>
      <c r="F124" s="17"/>
      <c r="G124" s="17"/>
      <c r="H124" s="17"/>
      <c r="I124" s="17"/>
      <c r="J124" s="17"/>
      <c r="K124" s="17"/>
    </row>
    <row r="125" spans="1:11">
      <c r="A125" s="17"/>
      <c r="B125" s="17"/>
      <c r="C125" s="17"/>
      <c r="D125" s="17"/>
      <c r="E125" s="21"/>
      <c r="F125" s="17"/>
      <c r="G125" s="17"/>
      <c r="H125" s="17"/>
      <c r="I125" s="17"/>
      <c r="J125" s="17"/>
      <c r="K125" s="17"/>
    </row>
    <row r="126" spans="1:11">
      <c r="A126" s="17"/>
      <c r="B126" s="17"/>
      <c r="C126" s="17"/>
      <c r="D126" s="17"/>
      <c r="E126" s="17"/>
      <c r="F126" s="17"/>
      <c r="G126" s="17"/>
      <c r="I126" s="17"/>
      <c r="J126" s="17"/>
      <c r="K126" s="17"/>
    </row>
    <row r="129" spans="5:5">
      <c r="E129" s="2"/>
    </row>
    <row r="130" spans="5:5">
      <c r="E130" s="2"/>
    </row>
    <row r="131" spans="5:5">
      <c r="E131" s="2"/>
    </row>
    <row r="135" spans="5:5">
      <c r="E135" s="2"/>
    </row>
    <row r="136" spans="5:5">
      <c r="E136" s="2"/>
    </row>
    <row r="137" spans="5:5">
      <c r="E137" s="2"/>
    </row>
    <row r="141" spans="5:5">
      <c r="E141" s="2"/>
    </row>
    <row r="142" spans="5:5">
      <c r="E142" s="2"/>
    </row>
    <row r="143" spans="5:5">
      <c r="E143" s="2"/>
    </row>
    <row r="146" spans="1:5">
      <c r="A146" s="1"/>
      <c r="B146" s="1"/>
      <c r="C146" s="1"/>
      <c r="D146" s="1"/>
      <c r="E146" s="1"/>
    </row>
    <row r="148" spans="1:5">
      <c r="E148" s="2"/>
    </row>
    <row r="149" spans="1:5">
      <c r="E149" s="2"/>
    </row>
    <row r="150" spans="1:5">
      <c r="E150" s="2"/>
    </row>
    <row r="154" spans="1:5">
      <c r="E154" s="2"/>
    </row>
    <row r="155" spans="1:5">
      <c r="E155" s="2"/>
    </row>
    <row r="156" spans="1:5">
      <c r="E156" s="2"/>
    </row>
    <row r="160" spans="1:5">
      <c r="E160" s="2"/>
    </row>
    <row r="161" spans="5:5">
      <c r="E161" s="2"/>
    </row>
    <row r="162" spans="5:5">
      <c r="E162" s="2"/>
    </row>
    <row r="166" spans="5:5">
      <c r="E166" s="2"/>
    </row>
    <row r="167" spans="5:5">
      <c r="E167" s="2"/>
    </row>
    <row r="168" spans="5:5">
      <c r="E168" s="2"/>
    </row>
    <row r="172" spans="5:5">
      <c r="E172" s="2"/>
    </row>
    <row r="173" spans="5:5">
      <c r="E173" s="2"/>
    </row>
    <row r="174" spans="5:5">
      <c r="E174" s="2"/>
    </row>
    <row r="178" spans="5:5">
      <c r="E178" s="2"/>
    </row>
    <row r="179" spans="5:5">
      <c r="E179" s="2"/>
    </row>
    <row r="180" spans="5:5">
      <c r="E180" s="2"/>
    </row>
    <row r="184" spans="5:5">
      <c r="E184" s="2"/>
    </row>
    <row r="185" spans="5:5">
      <c r="E185" s="2"/>
    </row>
    <row r="186" spans="5:5">
      <c r="E186" s="2"/>
    </row>
    <row r="190" spans="5:5">
      <c r="E190" s="2"/>
    </row>
    <row r="191" spans="5:5">
      <c r="E191" s="2"/>
    </row>
    <row r="192" spans="5:5">
      <c r="E192" s="2"/>
    </row>
    <row r="196" spans="5:5">
      <c r="E196" s="2"/>
    </row>
    <row r="197" spans="5:5">
      <c r="E197" s="2"/>
    </row>
    <row r="198" spans="5:5">
      <c r="E198" s="2"/>
    </row>
  </sheetData>
  <phoneticPr fontId="4" type="noConversion"/>
  <hyperlinks>
    <hyperlink ref="F1" r:id="rId1"/>
  </hyperlinks>
  <pageMargins left="0.75" right="0.75" top="1" bottom="1" header="0.5" footer="0.5"/>
  <pageSetup paperSize="0" orientation="portrait" horizontalDpi="4294967292" verticalDpi="4294967292"/>
  <colBreaks count="1" manualBreakCount="1">
    <brk id="7" max="1048575" man="1"/>
  </col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S203"/>
  <sheetViews>
    <sheetView workbookViewId="0">
      <selection activeCell="J122" sqref="J122"/>
    </sheetView>
  </sheetViews>
  <sheetFormatPr baseColWidth="10" defaultRowHeight="13"/>
  <cols>
    <col min="2" max="2" width="6.85546875" bestFit="1" customWidth="1"/>
    <col min="3" max="3" width="4.5703125" bestFit="1" customWidth="1"/>
    <col min="4" max="4" width="5.85546875" bestFit="1" customWidth="1"/>
    <col min="6" max="6" width="10.5703125" bestFit="1" customWidth="1"/>
    <col min="7" max="8" width="10.5703125" customWidth="1"/>
    <col min="9" max="9" width="7.140625" bestFit="1" customWidth="1"/>
    <col min="10" max="10" width="10.5703125" customWidth="1"/>
    <col min="11" max="11" width="11.42578125" bestFit="1" customWidth="1"/>
    <col min="13" max="13" width="18.28515625" bestFit="1" customWidth="1"/>
    <col min="14" max="14" width="18.140625" customWidth="1"/>
    <col min="15" max="15" width="15.7109375" customWidth="1"/>
    <col min="19" max="19" width="12.28515625" bestFit="1" customWidth="1"/>
  </cols>
  <sheetData>
    <row r="1" spans="1:19">
      <c r="A1" s="1" t="s">
        <v>7</v>
      </c>
      <c r="B1" s="1" t="s">
        <v>9</v>
      </c>
      <c r="C1" s="1" t="s">
        <v>12</v>
      </c>
      <c r="D1" s="1" t="s">
        <v>13</v>
      </c>
      <c r="E1" s="1" t="s">
        <v>15</v>
      </c>
      <c r="F1" s="3" t="s">
        <v>19</v>
      </c>
      <c r="G1" s="3" t="s">
        <v>2</v>
      </c>
      <c r="H1" s="3" t="s">
        <v>5</v>
      </c>
      <c r="I1" s="3" t="s">
        <v>4</v>
      </c>
      <c r="J1" s="3" t="s">
        <v>3</v>
      </c>
      <c r="K1" s="4" t="s">
        <v>35</v>
      </c>
      <c r="M1" s="5" t="s">
        <v>34</v>
      </c>
      <c r="N1" s="5" t="s">
        <v>38</v>
      </c>
      <c r="O1" s="5" t="s">
        <v>37</v>
      </c>
      <c r="P1" s="5" t="s">
        <v>31</v>
      </c>
      <c r="Q1" s="5" t="s">
        <v>32</v>
      </c>
    </row>
    <row r="2" spans="1:19">
      <c r="A2">
        <v>1</v>
      </c>
      <c r="B2">
        <v>2</v>
      </c>
      <c r="C2">
        <v>3</v>
      </c>
      <c r="D2">
        <v>5</v>
      </c>
      <c r="E2">
        <v>175</v>
      </c>
      <c r="F2">
        <v>0.2417</v>
      </c>
      <c r="G2" s="7">
        <f>FORECAST(F2,O$2:O$10,N$2:N$10)</f>
        <v>1.4518653682415303</v>
      </c>
      <c r="H2" s="7">
        <f>AVERAGE(G2:G4)</f>
        <v>1.499985071331696</v>
      </c>
      <c r="I2" s="7">
        <f>STDEV(G2:G4)</f>
        <v>6.1414508962015293E-2</v>
      </c>
      <c r="J2" s="7">
        <f>(I2/H2)*100</f>
        <v>4.0943413461769396</v>
      </c>
      <c r="K2" t="s">
        <v>36</v>
      </c>
      <c r="M2" s="6" t="s">
        <v>20</v>
      </c>
      <c r="N2" s="6">
        <v>1.0699999999999999E-2</v>
      </c>
      <c r="O2" s="6">
        <v>0</v>
      </c>
      <c r="P2" s="5" t="s">
        <v>30</v>
      </c>
      <c r="Q2" s="5" t="s">
        <v>33</v>
      </c>
    </row>
    <row r="3" spans="1:19">
      <c r="A3">
        <v>2</v>
      </c>
      <c r="B3">
        <v>2</v>
      </c>
      <c r="C3">
        <v>3</v>
      </c>
      <c r="D3">
        <v>5</v>
      </c>
      <c r="E3">
        <v>175</v>
      </c>
      <c r="F3">
        <v>0.2586</v>
      </c>
      <c r="G3" s="7">
        <f t="shared" ref="G3:G98" si="0">FORECAST(F3,O$2:O$10,N$2:N$10)</f>
        <v>1.5691571445238093</v>
      </c>
      <c r="H3" s="7"/>
      <c r="I3" s="7"/>
      <c r="J3" s="7"/>
      <c r="M3" s="6" t="s">
        <v>21</v>
      </c>
      <c r="N3" s="6">
        <v>1.8100000000000002E-2</v>
      </c>
      <c r="O3" s="6">
        <v>0</v>
      </c>
      <c r="P3" s="6"/>
      <c r="Q3" s="6"/>
    </row>
    <row r="4" spans="1:19">
      <c r="A4">
        <v>3</v>
      </c>
      <c r="B4">
        <v>2</v>
      </c>
      <c r="C4">
        <v>3</v>
      </c>
      <c r="D4">
        <v>5</v>
      </c>
      <c r="E4">
        <v>175</v>
      </c>
      <c r="F4">
        <v>0.24560000000000001</v>
      </c>
      <c r="G4" s="7">
        <f t="shared" si="0"/>
        <v>1.4789327012297486</v>
      </c>
      <c r="H4" s="7"/>
      <c r="I4" s="7"/>
      <c r="J4" s="7"/>
      <c r="M4" s="6" t="s">
        <v>22</v>
      </c>
      <c r="N4" s="6">
        <v>8.0000000000000002E-3</v>
      </c>
      <c r="O4" s="6">
        <v>0</v>
      </c>
      <c r="P4" s="6"/>
      <c r="Q4" s="6"/>
    </row>
    <row r="5" spans="1:19">
      <c r="A5">
        <v>4</v>
      </c>
      <c r="B5">
        <v>2</v>
      </c>
      <c r="C5">
        <v>3</v>
      </c>
      <c r="D5">
        <v>7</v>
      </c>
      <c r="E5">
        <v>150</v>
      </c>
      <c r="F5">
        <v>0.20745</v>
      </c>
      <c r="G5" s="7">
        <f t="shared" si="0"/>
        <v>1.2141586618706397</v>
      </c>
      <c r="H5" s="7">
        <f>AVERAGE(G5:G7)</f>
        <v>1.3043831051647004</v>
      </c>
      <c r="I5" s="7">
        <f>STDEV(G5:G7)</f>
        <v>8.1137463732819604E-2</v>
      </c>
      <c r="J5" s="7">
        <f>(I5/H5)*100</f>
        <v>6.2203706419959062</v>
      </c>
      <c r="M5" s="6" t="s">
        <v>24</v>
      </c>
      <c r="N5" s="6">
        <v>6.3500000000000001E-2</v>
      </c>
      <c r="O5" s="6">
        <f>O6/2</f>
        <v>0.30798921222434245</v>
      </c>
      <c r="P5" s="6"/>
      <c r="Q5" s="6"/>
    </row>
    <row r="6" spans="1:19">
      <c r="A6">
        <v>5</v>
      </c>
      <c r="B6">
        <v>2</v>
      </c>
      <c r="C6">
        <v>3</v>
      </c>
      <c r="D6">
        <v>7</v>
      </c>
      <c r="E6">
        <v>150</v>
      </c>
      <c r="F6">
        <v>0.2301</v>
      </c>
      <c r="G6" s="7">
        <f t="shared" si="0"/>
        <v>1.3713574034560607</v>
      </c>
      <c r="H6" s="7"/>
      <c r="I6" s="7"/>
      <c r="J6" s="7"/>
      <c r="M6" s="6" t="s">
        <v>25</v>
      </c>
      <c r="N6" s="6">
        <v>0.11559999999999999</v>
      </c>
      <c r="O6" s="6">
        <f>O7/2</f>
        <v>0.61597842444868489</v>
      </c>
      <c r="P6" s="6"/>
      <c r="Q6" s="6"/>
    </row>
    <row r="7" spans="1:19">
      <c r="A7">
        <v>6</v>
      </c>
      <c r="B7">
        <v>2</v>
      </c>
      <c r="C7">
        <v>3</v>
      </c>
      <c r="D7">
        <v>7</v>
      </c>
      <c r="E7">
        <v>150</v>
      </c>
      <c r="F7">
        <v>0.2238</v>
      </c>
      <c r="G7" s="7">
        <f t="shared" si="0"/>
        <v>1.3276332501674006</v>
      </c>
      <c r="H7" s="7"/>
      <c r="I7" s="7"/>
      <c r="J7" s="7"/>
      <c r="M7" s="6" t="s">
        <v>26</v>
      </c>
      <c r="N7" s="6">
        <v>0.22339999999999999</v>
      </c>
      <c r="O7" s="6">
        <f>O8/2</f>
        <v>1.2319568488973698</v>
      </c>
      <c r="P7" s="6"/>
      <c r="Q7" s="6"/>
    </row>
    <row r="8" spans="1:19">
      <c r="A8">
        <v>7</v>
      </c>
      <c r="B8">
        <v>2</v>
      </c>
      <c r="C8">
        <v>3</v>
      </c>
      <c r="D8">
        <v>9</v>
      </c>
      <c r="E8">
        <v>125</v>
      </c>
      <c r="F8">
        <v>0.1842</v>
      </c>
      <c r="G8" s="7">
        <f t="shared" si="0"/>
        <v>1.0527957152101082</v>
      </c>
      <c r="H8" s="7">
        <f>AVERAGE(G8:G10)</f>
        <v>1.1120199651672351</v>
      </c>
      <c r="I8" s="7">
        <f>STDEV(G8:G10)</f>
        <v>6.6949421116345803E-2</v>
      </c>
      <c r="J8" s="7">
        <f>(I8/H8)*100</f>
        <v>6.0205233011511057</v>
      </c>
      <c r="M8" s="6" t="s">
        <v>27</v>
      </c>
      <c r="N8" s="6">
        <v>0.439</v>
      </c>
      <c r="O8" s="6">
        <f>O9/2</f>
        <v>2.4639136977947396</v>
      </c>
      <c r="P8" s="6"/>
      <c r="Q8" s="6"/>
      <c r="R8">
        <f>10.1666-10.0661</f>
        <v>0.10050000000000026</v>
      </c>
      <c r="S8" t="s">
        <v>39</v>
      </c>
    </row>
    <row r="9" spans="1:19">
      <c r="A9">
        <v>8</v>
      </c>
      <c r="B9">
        <v>2</v>
      </c>
      <c r="C9">
        <v>3</v>
      </c>
      <c r="D9">
        <v>9</v>
      </c>
      <c r="E9">
        <v>125</v>
      </c>
      <c r="F9">
        <v>0.1908</v>
      </c>
      <c r="G9" s="7">
        <f t="shared" si="0"/>
        <v>1.0986019710363235</v>
      </c>
      <c r="H9" s="7"/>
      <c r="I9" s="7"/>
      <c r="J9" s="7"/>
      <c r="M9" s="6" t="s">
        <v>28</v>
      </c>
      <c r="N9" s="6">
        <v>0.81989999999999996</v>
      </c>
      <c r="O9" s="6">
        <f>O10/2</f>
        <v>4.9278273955894791</v>
      </c>
      <c r="P9" s="6"/>
      <c r="Q9" s="6"/>
      <c r="R9">
        <f>(0.1005/1.024)</f>
        <v>9.814453125E-2</v>
      </c>
      <c r="S9" t="s">
        <v>40</v>
      </c>
    </row>
    <row r="10" spans="1:19">
      <c r="A10">
        <v>9</v>
      </c>
      <c r="B10">
        <v>2</v>
      </c>
      <c r="C10">
        <v>3</v>
      </c>
      <c r="D10">
        <v>9</v>
      </c>
      <c r="E10">
        <v>125</v>
      </c>
      <c r="F10">
        <v>0.20319999999999999</v>
      </c>
      <c r="G10" s="7">
        <f t="shared" si="0"/>
        <v>1.1846622092552737</v>
      </c>
      <c r="H10" s="7"/>
      <c r="I10" s="7"/>
      <c r="J10" s="7"/>
      <c r="M10" s="6" t="s">
        <v>29</v>
      </c>
      <c r="N10" s="6">
        <v>1.3900999999999999</v>
      </c>
      <c r="O10" s="6">
        <f>R14</f>
        <v>9.8556547911789583</v>
      </c>
      <c r="P10" s="6"/>
      <c r="Q10" s="6"/>
    </row>
    <row r="11" spans="1:19">
      <c r="A11">
        <v>10</v>
      </c>
      <c r="B11">
        <v>2</v>
      </c>
      <c r="C11">
        <v>3</v>
      </c>
      <c r="D11">
        <v>12</v>
      </c>
      <c r="E11">
        <v>100</v>
      </c>
      <c r="F11">
        <v>0.2419</v>
      </c>
      <c r="G11" s="7">
        <f t="shared" si="0"/>
        <v>1.4532534365999006</v>
      </c>
      <c r="H11" s="7">
        <f>AVERAGE(G11:G13)</f>
        <v>1.3766783321631462</v>
      </c>
      <c r="I11" s="7">
        <f>STDEV(G11:G13)</f>
        <v>0.22480744490095211</v>
      </c>
      <c r="J11" s="7">
        <f>(I11/H11)*100</f>
        <v>16.329700239250286</v>
      </c>
      <c r="M11" s="6"/>
      <c r="N11" s="6"/>
      <c r="O11" s="6"/>
      <c r="P11" s="6"/>
      <c r="Q11" s="6"/>
      <c r="R11">
        <v>10.166600000000001</v>
      </c>
      <c r="S11" t="s">
        <v>41</v>
      </c>
    </row>
    <row r="12" spans="1:19">
      <c r="A12">
        <v>11</v>
      </c>
      <c r="B12">
        <v>2</v>
      </c>
      <c r="C12">
        <v>3</v>
      </c>
      <c r="D12">
        <v>12</v>
      </c>
      <c r="E12">
        <v>100</v>
      </c>
      <c r="F12">
        <v>0.25629999999999997</v>
      </c>
      <c r="G12" s="7">
        <f t="shared" si="0"/>
        <v>1.5531943584025523</v>
      </c>
      <c r="H12" s="7"/>
      <c r="I12" s="7"/>
      <c r="J12" s="7"/>
      <c r="M12" s="6" t="s">
        <v>23</v>
      </c>
      <c r="N12" s="6">
        <v>2.0000000000000001E-4</v>
      </c>
      <c r="O12" s="6">
        <v>0</v>
      </c>
      <c r="P12" s="6"/>
      <c r="Q12" s="6"/>
      <c r="R12">
        <f>R11/1.024</f>
        <v>9.9283203125000004</v>
      </c>
      <c r="S12" t="s">
        <v>42</v>
      </c>
    </row>
    <row r="13" spans="1:19">
      <c r="A13">
        <v>12</v>
      </c>
      <c r="B13">
        <v>2</v>
      </c>
      <c r="C13">
        <v>3</v>
      </c>
      <c r="D13">
        <v>12</v>
      </c>
      <c r="E13">
        <v>100</v>
      </c>
      <c r="F13">
        <v>0.19439999999999999</v>
      </c>
      <c r="G13" s="7">
        <f t="shared" si="0"/>
        <v>1.1235872014869863</v>
      </c>
      <c r="H13" s="7"/>
      <c r="I13" s="7"/>
      <c r="J13" s="7"/>
    </row>
    <row r="14" spans="1:19">
      <c r="A14">
        <v>13</v>
      </c>
      <c r="B14">
        <v>2</v>
      </c>
      <c r="C14">
        <v>3</v>
      </c>
      <c r="D14">
        <v>14</v>
      </c>
      <c r="E14">
        <v>75</v>
      </c>
      <c r="F14">
        <v>0.21920000000000001</v>
      </c>
      <c r="G14" s="7">
        <f t="shared" si="0"/>
        <v>1.2957076779248868</v>
      </c>
      <c r="H14" s="7">
        <f>AVERAGE(G14:G16)</f>
        <v>1.1636098391533263</v>
      </c>
      <c r="I14" s="7">
        <f>STDEV(G14:G16)</f>
        <v>0.11455208808556783</v>
      </c>
      <c r="J14" s="7">
        <f>(I14/H14)*100</f>
        <v>9.8445444711020151</v>
      </c>
      <c r="R14">
        <f>R9*997/R12</f>
        <v>9.8556547911789583</v>
      </c>
      <c r="S14" t="s">
        <v>43</v>
      </c>
    </row>
    <row r="15" spans="1:19">
      <c r="A15">
        <v>14</v>
      </c>
      <c r="B15">
        <v>2</v>
      </c>
      <c r="C15">
        <v>3</v>
      </c>
      <c r="D15">
        <v>14</v>
      </c>
      <c r="E15">
        <v>75</v>
      </c>
      <c r="F15">
        <v>0.1915</v>
      </c>
      <c r="G15" s="7">
        <f t="shared" si="0"/>
        <v>1.103460210290619</v>
      </c>
      <c r="H15" s="7"/>
      <c r="I15" s="7"/>
      <c r="J15" s="7"/>
      <c r="S15" t="s">
        <v>0</v>
      </c>
    </row>
    <row r="16" spans="1:19">
      <c r="A16">
        <v>15</v>
      </c>
      <c r="B16">
        <v>2</v>
      </c>
      <c r="C16">
        <v>3</v>
      </c>
      <c r="D16">
        <v>14</v>
      </c>
      <c r="E16">
        <v>75</v>
      </c>
      <c r="F16">
        <v>0.1898</v>
      </c>
      <c r="G16" s="7">
        <f t="shared" si="0"/>
        <v>1.0916616292444727</v>
      </c>
      <c r="H16" s="7"/>
      <c r="I16" s="7"/>
      <c r="J16" s="7"/>
    </row>
    <row r="17" spans="1:11">
      <c r="A17">
        <v>16</v>
      </c>
      <c r="B17">
        <v>2</v>
      </c>
      <c r="C17">
        <v>3</v>
      </c>
      <c r="D17">
        <v>16</v>
      </c>
      <c r="E17">
        <v>45</v>
      </c>
      <c r="F17">
        <v>0.13880000000000001</v>
      </c>
      <c r="G17" s="7">
        <f t="shared" si="0"/>
        <v>0.73770419786008079</v>
      </c>
      <c r="H17" s="7">
        <f>AVERAGE(G17:G19)</f>
        <v>0.82792864115414155</v>
      </c>
      <c r="I17" s="7">
        <f>STDEV(G17:G19)</f>
        <v>0.12759663136402169</v>
      </c>
      <c r="J17" s="7">
        <f>(I17/H17)*100</f>
        <v>15.411549380167667</v>
      </c>
      <c r="K17" t="s">
        <v>1</v>
      </c>
    </row>
    <row r="18" spans="1:11">
      <c r="A18">
        <v>17</v>
      </c>
      <c r="B18">
        <v>2</v>
      </c>
      <c r="C18">
        <v>3</v>
      </c>
      <c r="D18">
        <v>16</v>
      </c>
      <c r="E18">
        <v>45</v>
      </c>
      <c r="G18" s="7"/>
      <c r="H18" s="7"/>
      <c r="I18" s="7"/>
      <c r="J18" s="7"/>
    </row>
    <row r="19" spans="1:11">
      <c r="A19">
        <v>18</v>
      </c>
      <c r="B19">
        <v>2</v>
      </c>
      <c r="C19">
        <v>3</v>
      </c>
      <c r="D19">
        <v>16</v>
      </c>
      <c r="E19">
        <v>45</v>
      </c>
      <c r="F19">
        <v>0.1648</v>
      </c>
      <c r="G19" s="7">
        <f t="shared" si="0"/>
        <v>0.91815308444820221</v>
      </c>
      <c r="H19" s="7"/>
      <c r="I19" s="7"/>
      <c r="J19" s="7"/>
    </row>
    <row r="20" spans="1:11">
      <c r="A20">
        <v>19</v>
      </c>
      <c r="B20">
        <v>2</v>
      </c>
      <c r="C20">
        <v>3</v>
      </c>
      <c r="D20">
        <v>18</v>
      </c>
      <c r="E20">
        <v>25</v>
      </c>
      <c r="F20">
        <v>0.1673</v>
      </c>
      <c r="G20" s="7">
        <f t="shared" si="0"/>
        <v>0.93550393892782924</v>
      </c>
      <c r="H20" s="7">
        <f>AVERAGE(G20:G22)</f>
        <v>0.99495953361135125</v>
      </c>
      <c r="I20" s="7">
        <f>STDEV(G20:G22)</f>
        <v>0.10298011078608203</v>
      </c>
      <c r="J20" s="7">
        <f>(I20/H20)*100</f>
        <v>10.350180817133401</v>
      </c>
    </row>
    <row r="21" spans="1:11">
      <c r="A21">
        <v>20</v>
      </c>
      <c r="B21">
        <v>2</v>
      </c>
      <c r="C21">
        <v>3</v>
      </c>
      <c r="D21">
        <v>18</v>
      </c>
      <c r="E21">
        <v>25</v>
      </c>
      <c r="F21">
        <v>0.1673</v>
      </c>
      <c r="G21" s="7">
        <f t="shared" si="0"/>
        <v>0.93550393892782924</v>
      </c>
      <c r="H21" s="7"/>
      <c r="I21" s="7"/>
      <c r="J21" s="7"/>
    </row>
    <row r="22" spans="1:11">
      <c r="A22">
        <v>21</v>
      </c>
      <c r="B22">
        <v>2</v>
      </c>
      <c r="C22">
        <v>3</v>
      </c>
      <c r="D22">
        <v>18</v>
      </c>
      <c r="E22">
        <v>25</v>
      </c>
      <c r="F22">
        <v>0.193</v>
      </c>
      <c r="G22" s="7">
        <f t="shared" si="0"/>
        <v>1.1138707229783953</v>
      </c>
      <c r="H22" s="7"/>
      <c r="I22" s="7"/>
      <c r="J22" s="7"/>
    </row>
    <row r="23" spans="1:11">
      <c r="A23" s="9">
        <v>22</v>
      </c>
      <c r="B23" s="9">
        <v>2</v>
      </c>
      <c r="C23" s="9">
        <v>3</v>
      </c>
      <c r="D23" s="9">
        <v>20</v>
      </c>
      <c r="E23" s="9">
        <v>5</v>
      </c>
      <c r="F23" s="9">
        <v>0.15590000000000001</v>
      </c>
      <c r="G23" s="15">
        <f t="shared" si="0"/>
        <v>0.85638404250072986</v>
      </c>
      <c r="H23" s="10">
        <f>AVERAGE(G23:G25)</f>
        <v>0.67362170864865822</v>
      </c>
      <c r="I23" s="10">
        <f>STDEV(G23:G25)</f>
        <v>0.16420522094958551</v>
      </c>
      <c r="J23" s="10">
        <f>(I23/H23)*100</f>
        <v>24.376474041935939</v>
      </c>
    </row>
    <row r="24" spans="1:11">
      <c r="A24" s="9">
        <v>23</v>
      </c>
      <c r="B24" s="9">
        <v>2</v>
      </c>
      <c r="C24" s="9">
        <v>3</v>
      </c>
      <c r="D24" s="9">
        <v>20</v>
      </c>
      <c r="E24" s="9">
        <v>5</v>
      </c>
      <c r="F24" s="9">
        <v>0.1101</v>
      </c>
      <c r="G24" s="15">
        <f t="shared" si="0"/>
        <v>0.53851638843396221</v>
      </c>
      <c r="H24" s="10"/>
      <c r="I24" s="10"/>
      <c r="J24" s="10"/>
    </row>
    <row r="25" spans="1:11">
      <c r="A25" s="9">
        <v>24</v>
      </c>
      <c r="B25" s="9">
        <v>2</v>
      </c>
      <c r="C25" s="9">
        <v>3</v>
      </c>
      <c r="D25" s="9">
        <v>20</v>
      </c>
      <c r="E25" s="9">
        <v>5</v>
      </c>
      <c r="F25" s="9">
        <v>0.1227</v>
      </c>
      <c r="G25" s="15">
        <f t="shared" si="0"/>
        <v>0.62596469501128249</v>
      </c>
      <c r="H25" s="10"/>
      <c r="I25" s="10"/>
      <c r="J25" s="10"/>
    </row>
    <row r="26" spans="1:11">
      <c r="A26" s="9">
        <v>25</v>
      </c>
      <c r="B26" s="9">
        <v>3</v>
      </c>
      <c r="C26" s="9">
        <v>3</v>
      </c>
      <c r="D26" s="9">
        <v>5</v>
      </c>
      <c r="E26" s="9">
        <v>175</v>
      </c>
      <c r="F26" s="9">
        <v>0.189</v>
      </c>
      <c r="G26" s="15">
        <f t="shared" si="0"/>
        <v>1.086109355810992</v>
      </c>
      <c r="H26" s="10">
        <f>AVERAGE(G26:G28)</f>
        <v>2.1246158325982702</v>
      </c>
      <c r="I26" s="10">
        <f>STDEV(G26:G28)</f>
        <v>0.92154315494795191</v>
      </c>
      <c r="J26" s="10">
        <f>(I26/H26)*100</f>
        <v>43.374578161782928</v>
      </c>
    </row>
    <row r="27" spans="1:11">
      <c r="A27" s="9">
        <v>26</v>
      </c>
      <c r="B27" s="9">
        <v>3</v>
      </c>
      <c r="C27" s="9">
        <v>3</v>
      </c>
      <c r="D27" s="9">
        <v>5</v>
      </c>
      <c r="E27" s="9">
        <v>175</v>
      </c>
      <c r="F27" s="9">
        <v>0.38450000000000001</v>
      </c>
      <c r="G27" s="15">
        <f t="shared" si="0"/>
        <v>2.4429461761178279</v>
      </c>
      <c r="H27" s="10"/>
      <c r="I27" s="10"/>
      <c r="J27" s="10"/>
    </row>
    <row r="28" spans="1:11">
      <c r="A28" s="9">
        <v>27</v>
      </c>
      <c r="B28" s="9">
        <v>3</v>
      </c>
      <c r="C28" s="9">
        <v>3</v>
      </c>
      <c r="D28" s="9">
        <v>5</v>
      </c>
      <c r="E28" s="9">
        <v>175</v>
      </c>
      <c r="F28" s="9">
        <v>0.44240000000000002</v>
      </c>
      <c r="G28" s="15">
        <f t="shared" si="0"/>
        <v>2.8447919658659906</v>
      </c>
      <c r="H28" s="10"/>
      <c r="I28" s="10"/>
      <c r="J28" s="10"/>
    </row>
    <row r="29" spans="1:11">
      <c r="A29" s="9">
        <v>28</v>
      </c>
      <c r="B29" s="9">
        <v>3</v>
      </c>
      <c r="C29" s="9">
        <v>3</v>
      </c>
      <c r="D29" s="9">
        <v>7</v>
      </c>
      <c r="E29" s="9">
        <v>150</v>
      </c>
      <c r="F29" s="9">
        <v>0.15490000000000001</v>
      </c>
      <c r="G29" s="15">
        <f t="shared" si="0"/>
        <v>0.84944370070887909</v>
      </c>
      <c r="H29" s="10">
        <f>AVERAGE(G29:G31)</f>
        <v>1.144176882136144</v>
      </c>
      <c r="I29" s="10">
        <f>STDEV(G29:G31)</f>
        <v>0.28793665028446053</v>
      </c>
      <c r="J29" s="10">
        <f>(I29/H29)*100</f>
        <v>25.165396607812195</v>
      </c>
    </row>
    <row r="30" spans="1:11">
      <c r="A30" s="9">
        <v>29</v>
      </c>
      <c r="B30" s="9">
        <v>3</v>
      </c>
      <c r="C30" s="9">
        <v>3</v>
      </c>
      <c r="D30" s="9">
        <v>7</v>
      </c>
      <c r="E30" s="9">
        <v>150</v>
      </c>
      <c r="F30" s="9">
        <v>0.19939999999999999</v>
      </c>
      <c r="G30" s="15">
        <f t="shared" si="0"/>
        <v>1.1582889104462406</v>
      </c>
      <c r="H30" s="10"/>
      <c r="I30" s="10"/>
      <c r="J30" s="10"/>
    </row>
    <row r="31" spans="1:11">
      <c r="A31" s="9">
        <v>30</v>
      </c>
      <c r="B31" s="9">
        <v>3</v>
      </c>
      <c r="C31" s="9">
        <v>3</v>
      </c>
      <c r="D31" s="9">
        <v>7</v>
      </c>
      <c r="E31" s="9">
        <v>150</v>
      </c>
      <c r="F31" s="9">
        <v>0.23780000000000001</v>
      </c>
      <c r="G31" s="15">
        <f t="shared" si="0"/>
        <v>1.4247980352533123</v>
      </c>
      <c r="H31" s="10"/>
      <c r="I31" s="10"/>
      <c r="J31" s="10"/>
    </row>
    <row r="32" spans="1:11">
      <c r="A32">
        <v>31</v>
      </c>
      <c r="B32">
        <v>3</v>
      </c>
      <c r="C32">
        <v>3</v>
      </c>
      <c r="D32">
        <v>9</v>
      </c>
      <c r="E32">
        <v>125</v>
      </c>
      <c r="F32">
        <v>0.25240000000000001</v>
      </c>
      <c r="G32" s="15">
        <f t="shared" si="0"/>
        <v>1.5261270254143342</v>
      </c>
      <c r="H32" s="7">
        <f>AVERAGE(G32:G34)</f>
        <v>1.2873792677746658</v>
      </c>
      <c r="I32" s="7">
        <f>STDEV(G32:G34)</f>
        <v>0.21482347916222372</v>
      </c>
      <c r="J32" s="7">
        <f>(I32/H32)*100</f>
        <v>16.686883542373852</v>
      </c>
    </row>
    <row r="33" spans="1:17">
      <c r="A33">
        <v>32</v>
      </c>
      <c r="B33">
        <v>3</v>
      </c>
      <c r="C33">
        <v>3</v>
      </c>
      <c r="D33">
        <v>9</v>
      </c>
      <c r="E33">
        <v>125</v>
      </c>
      <c r="F33">
        <v>0.2092</v>
      </c>
      <c r="G33" s="15">
        <f t="shared" si="0"/>
        <v>1.2263042600063787</v>
      </c>
      <c r="H33" s="7"/>
      <c r="I33" s="7"/>
      <c r="J33" s="7"/>
    </row>
    <row r="34" spans="1:17">
      <c r="A34">
        <v>33</v>
      </c>
      <c r="B34">
        <v>3</v>
      </c>
      <c r="C34">
        <v>3</v>
      </c>
      <c r="D34">
        <v>9</v>
      </c>
      <c r="E34">
        <v>125</v>
      </c>
      <c r="F34">
        <v>0.19239999999999999</v>
      </c>
      <c r="G34" s="15">
        <f t="shared" si="0"/>
        <v>1.1097065179032848</v>
      </c>
      <c r="H34" s="7"/>
      <c r="I34" s="7"/>
      <c r="J34" s="7"/>
    </row>
    <row r="35" spans="1:17">
      <c r="A35">
        <v>34</v>
      </c>
      <c r="B35">
        <v>3</v>
      </c>
      <c r="C35">
        <v>3</v>
      </c>
      <c r="D35">
        <v>12</v>
      </c>
      <c r="E35">
        <v>100</v>
      </c>
      <c r="F35">
        <v>0.16120000000000001</v>
      </c>
      <c r="G35" s="15">
        <f t="shared" si="0"/>
        <v>0.89316785399753917</v>
      </c>
      <c r="H35" s="7">
        <f>AVERAGE(G35:G37)</f>
        <v>0.92763821823039816</v>
      </c>
      <c r="I35" s="7">
        <f>STDEV(G35:G37)</f>
        <v>4.7642973661101366E-2</v>
      </c>
      <c r="J35" s="7">
        <f>(I35/H35)*100</f>
        <v>5.1359433801667977</v>
      </c>
    </row>
    <row r="36" spans="1:17">
      <c r="A36">
        <v>35</v>
      </c>
      <c r="B36">
        <v>3</v>
      </c>
      <c r="C36">
        <v>3</v>
      </c>
      <c r="D36">
        <v>12</v>
      </c>
      <c r="E36">
        <v>100</v>
      </c>
      <c r="F36">
        <v>0.1633</v>
      </c>
      <c r="G36" s="15">
        <f t="shared" si="0"/>
        <v>0.90774257176042594</v>
      </c>
      <c r="H36" s="7"/>
      <c r="I36" s="7"/>
      <c r="J36" s="7"/>
      <c r="M36" s="16" t="s">
        <v>59</v>
      </c>
      <c r="N36" s="16" t="s">
        <v>60</v>
      </c>
      <c r="O36" s="16" t="s">
        <v>50</v>
      </c>
      <c r="P36" s="6" t="s">
        <v>61</v>
      </c>
      <c r="Q36" s="6" t="s">
        <v>62</v>
      </c>
    </row>
    <row r="37" spans="1:17">
      <c r="A37">
        <v>36</v>
      </c>
      <c r="B37">
        <v>3</v>
      </c>
      <c r="C37">
        <v>3</v>
      </c>
      <c r="D37">
        <v>12</v>
      </c>
      <c r="E37">
        <v>100</v>
      </c>
      <c r="F37">
        <v>0.17399999999999999</v>
      </c>
      <c r="G37" s="15">
        <f t="shared" si="0"/>
        <v>0.98200422893322958</v>
      </c>
      <c r="H37" s="7"/>
      <c r="I37" s="7"/>
      <c r="J37" s="7"/>
      <c r="M37" s="6" t="s">
        <v>63</v>
      </c>
      <c r="N37" s="6">
        <v>2.0199999999999999E-2</v>
      </c>
      <c r="O37" s="6">
        <v>0</v>
      </c>
      <c r="P37" s="6" t="s">
        <v>64</v>
      </c>
      <c r="Q37" s="6" t="s">
        <v>65</v>
      </c>
    </row>
    <row r="38" spans="1:17">
      <c r="A38">
        <v>37</v>
      </c>
      <c r="B38">
        <v>3</v>
      </c>
      <c r="C38">
        <v>3</v>
      </c>
      <c r="D38">
        <v>14</v>
      </c>
      <c r="E38">
        <v>75</v>
      </c>
      <c r="F38">
        <v>0.151</v>
      </c>
      <c r="G38" s="15">
        <f t="shared" si="0"/>
        <v>0.82237636772066081</v>
      </c>
      <c r="H38" s="7">
        <f>AVERAGE(G38:G40)</f>
        <v>0.7770328013472354</v>
      </c>
      <c r="I38" s="7">
        <f>STDEV(G38:G40)</f>
        <v>9.9673875964881906E-2</v>
      </c>
      <c r="J38" s="7">
        <f>(I38/H38)*100</f>
        <v>12.827499147019958</v>
      </c>
      <c r="M38" s="6" t="s">
        <v>66</v>
      </c>
      <c r="N38" s="6">
        <v>2.5999999999999999E-2</v>
      </c>
      <c r="O38" s="6">
        <v>0</v>
      </c>
      <c r="P38" s="6"/>
      <c r="Q38" s="6"/>
    </row>
    <row r="39" spans="1:17">
      <c r="A39">
        <v>38</v>
      </c>
      <c r="B39">
        <v>3</v>
      </c>
      <c r="C39">
        <v>3</v>
      </c>
      <c r="D39">
        <v>14</v>
      </c>
      <c r="E39">
        <v>75</v>
      </c>
      <c r="F39">
        <v>0.15440000000000001</v>
      </c>
      <c r="G39" s="15">
        <f t="shared" si="0"/>
        <v>0.8459735298129536</v>
      </c>
      <c r="H39" s="7"/>
      <c r="I39" s="7"/>
      <c r="J39" s="7"/>
      <c r="M39" s="6" t="s">
        <v>67</v>
      </c>
      <c r="N39" s="6">
        <v>1.89E-2</v>
      </c>
      <c r="O39" s="6">
        <v>0</v>
      </c>
      <c r="P39" s="6"/>
      <c r="Q39" s="6"/>
    </row>
    <row r="40" spans="1:17">
      <c r="A40">
        <v>39</v>
      </c>
      <c r="B40">
        <v>3</v>
      </c>
      <c r="C40">
        <v>3</v>
      </c>
      <c r="D40">
        <v>14</v>
      </c>
      <c r="E40">
        <v>75</v>
      </c>
      <c r="F40">
        <v>0.128</v>
      </c>
      <c r="G40" s="15">
        <f t="shared" si="0"/>
        <v>0.66274850650809192</v>
      </c>
      <c r="H40" s="7"/>
      <c r="I40" s="7"/>
      <c r="J40" s="7"/>
      <c r="M40" s="6" t="s">
        <v>68</v>
      </c>
      <c r="N40" s="6">
        <v>7.3499999999999996E-2</v>
      </c>
      <c r="O40" s="6">
        <v>0.300435908445434</v>
      </c>
      <c r="P40" s="6"/>
      <c r="Q40" s="6"/>
    </row>
    <row r="41" spans="1:17">
      <c r="A41">
        <v>40</v>
      </c>
      <c r="B41">
        <v>3</v>
      </c>
      <c r="C41">
        <v>3</v>
      </c>
      <c r="D41">
        <v>16</v>
      </c>
      <c r="E41">
        <v>45</v>
      </c>
      <c r="F41">
        <v>0.15939999999999999</v>
      </c>
      <c r="G41" s="15">
        <f t="shared" si="0"/>
        <v>0.88067523877220766</v>
      </c>
      <c r="H41" s="7">
        <f>AVERAGE(G41:G43)</f>
        <v>0.9803848158484646</v>
      </c>
      <c r="I41" s="7">
        <f>STDEV(G41:G43)</f>
        <v>0.10136780427369241</v>
      </c>
      <c r="J41" s="7">
        <f>(I41/H41)*100</f>
        <v>10.339593457081914</v>
      </c>
      <c r="M41" s="6" t="s">
        <v>69</v>
      </c>
      <c r="N41" s="6">
        <v>0.12690000000000001</v>
      </c>
      <c r="O41" s="6">
        <v>0.60087181689086699</v>
      </c>
      <c r="P41" s="6"/>
      <c r="Q41" s="6"/>
    </row>
    <row r="42" spans="1:17">
      <c r="A42">
        <v>41</v>
      </c>
      <c r="B42">
        <v>3</v>
      </c>
      <c r="C42">
        <v>3</v>
      </c>
      <c r="D42">
        <v>16</v>
      </c>
      <c r="E42">
        <v>45</v>
      </c>
      <c r="F42">
        <v>0.18859999999999999</v>
      </c>
      <c r="G42" s="15">
        <f t="shared" si="0"/>
        <v>1.0833332190942517</v>
      </c>
      <c r="H42" s="7"/>
      <c r="I42" s="7"/>
      <c r="J42" s="7"/>
      <c r="M42" s="6" t="s">
        <v>70</v>
      </c>
      <c r="N42" s="6">
        <v>0.22889999999999999</v>
      </c>
      <c r="O42" s="6">
        <v>1.2017436337817351</v>
      </c>
      <c r="P42" s="6"/>
      <c r="Q42" s="6"/>
    </row>
    <row r="43" spans="1:17">
      <c r="A43">
        <v>42</v>
      </c>
      <c r="B43">
        <v>3</v>
      </c>
      <c r="C43">
        <v>3</v>
      </c>
      <c r="D43">
        <v>16</v>
      </c>
      <c r="E43">
        <v>45</v>
      </c>
      <c r="F43">
        <v>0.17330000000000001</v>
      </c>
      <c r="G43" s="15">
        <f t="shared" si="0"/>
        <v>0.97714598967893407</v>
      </c>
      <c r="H43" s="7"/>
      <c r="I43" s="7"/>
      <c r="J43" s="7"/>
      <c r="M43" s="6" t="s">
        <v>71</v>
      </c>
      <c r="N43" s="6">
        <v>0.4415</v>
      </c>
      <c r="O43" s="6">
        <v>2.4034872675634702</v>
      </c>
      <c r="P43" s="6"/>
      <c r="Q43" s="6"/>
    </row>
    <row r="44" spans="1:17">
      <c r="A44">
        <v>43</v>
      </c>
      <c r="B44">
        <v>3</v>
      </c>
      <c r="C44">
        <v>3</v>
      </c>
      <c r="D44">
        <v>18</v>
      </c>
      <c r="E44">
        <v>25</v>
      </c>
      <c r="F44">
        <v>0.15629999999999999</v>
      </c>
      <c r="G44" s="15">
        <f t="shared" si="0"/>
        <v>0.85916017921747012</v>
      </c>
      <c r="H44" s="7">
        <f>AVERAGE(G44:G46)</f>
        <v>0.87234682862198676</v>
      </c>
      <c r="I44" s="7">
        <f>STDEV(G44:G46)</f>
        <v>1.5221357874480016E-2</v>
      </c>
      <c r="J44" s="7">
        <f>(I44/H44)*100</f>
        <v>1.7448745584969476</v>
      </c>
      <c r="M44" s="6" t="s">
        <v>72</v>
      </c>
      <c r="N44" s="6">
        <v>0.81989999999999996</v>
      </c>
      <c r="O44" s="6">
        <v>4.8069745351269404</v>
      </c>
      <c r="P44" s="6"/>
      <c r="Q44" s="6"/>
    </row>
    <row r="45" spans="1:17">
      <c r="A45">
        <v>44</v>
      </c>
      <c r="B45">
        <v>3</v>
      </c>
      <c r="C45">
        <v>3</v>
      </c>
      <c r="D45">
        <v>18</v>
      </c>
      <c r="E45">
        <v>25</v>
      </c>
      <c r="F45">
        <v>0.15770000000000001</v>
      </c>
      <c r="G45" s="15">
        <f t="shared" si="0"/>
        <v>0.86887665772606137</v>
      </c>
      <c r="H45" s="7"/>
      <c r="I45" s="7"/>
      <c r="J45" s="7"/>
      <c r="M45" s="6" t="s">
        <v>73</v>
      </c>
      <c r="N45" s="6">
        <v>1.3900999999999999</v>
      </c>
      <c r="O45" s="6">
        <v>9.6139490702538808</v>
      </c>
      <c r="P45" s="6"/>
      <c r="Q45" s="6"/>
    </row>
    <row r="46" spans="1:17">
      <c r="A46">
        <v>45</v>
      </c>
      <c r="B46">
        <v>3</v>
      </c>
      <c r="C46">
        <v>3</v>
      </c>
      <c r="D46">
        <v>18</v>
      </c>
      <c r="E46">
        <v>25</v>
      </c>
      <c r="F46">
        <v>0.16059999999999999</v>
      </c>
      <c r="G46" s="15">
        <f t="shared" si="0"/>
        <v>0.88900364892242867</v>
      </c>
      <c r="H46" s="7"/>
      <c r="I46" s="7"/>
      <c r="J46" s="7"/>
      <c r="M46" s="6"/>
      <c r="N46" s="6"/>
      <c r="O46" s="6"/>
      <c r="P46" s="6"/>
      <c r="Q46" s="6"/>
    </row>
    <row r="47" spans="1:17">
      <c r="A47">
        <v>46</v>
      </c>
      <c r="B47">
        <v>3</v>
      </c>
      <c r="C47">
        <v>3</v>
      </c>
      <c r="D47">
        <v>20</v>
      </c>
      <c r="E47">
        <v>5</v>
      </c>
      <c r="F47">
        <v>0.12139999999999999</v>
      </c>
      <c r="G47" s="15">
        <f t="shared" si="0"/>
        <v>0.61694225068187636</v>
      </c>
      <c r="H47" s="7">
        <f>AVERAGE(G47:G49)</f>
        <v>0.67570381118621325</v>
      </c>
      <c r="I47" s="7">
        <f>STDEV(G47:G49)</f>
        <v>0.10419145977829437</v>
      </c>
      <c r="J47" s="7">
        <f>(I47/H47)*100</f>
        <v>15.419693962563851</v>
      </c>
      <c r="M47" s="6" t="s">
        <v>74</v>
      </c>
      <c r="N47" s="6">
        <v>0</v>
      </c>
      <c r="O47" s="6">
        <v>0</v>
      </c>
      <c r="P47" s="6"/>
      <c r="Q47" s="6"/>
    </row>
    <row r="48" spans="1:17">
      <c r="A48">
        <v>47</v>
      </c>
      <c r="B48">
        <v>3</v>
      </c>
      <c r="C48">
        <v>3</v>
      </c>
      <c r="D48">
        <v>20</v>
      </c>
      <c r="E48">
        <v>5</v>
      </c>
      <c r="F48">
        <v>0.1472</v>
      </c>
      <c r="G48" s="15">
        <f t="shared" si="0"/>
        <v>0.79600306891162753</v>
      </c>
      <c r="H48" s="7"/>
      <c r="I48" s="7"/>
      <c r="J48" s="7"/>
    </row>
    <row r="49" spans="1:10">
      <c r="A49">
        <v>48</v>
      </c>
      <c r="B49">
        <v>3</v>
      </c>
      <c r="C49">
        <v>3</v>
      </c>
      <c r="D49">
        <v>20</v>
      </c>
      <c r="E49">
        <v>5</v>
      </c>
      <c r="F49">
        <v>0.121</v>
      </c>
      <c r="G49" s="15">
        <f t="shared" si="0"/>
        <v>0.6141661139651361</v>
      </c>
      <c r="H49" s="7"/>
      <c r="I49" s="7"/>
      <c r="J49" s="7"/>
    </row>
    <row r="50" spans="1:10">
      <c r="A50" s="1" t="s">
        <v>6</v>
      </c>
      <c r="B50" s="1" t="s">
        <v>8</v>
      </c>
      <c r="C50" s="1" t="s">
        <v>10</v>
      </c>
      <c r="D50" s="1" t="s">
        <v>11</v>
      </c>
      <c r="E50" s="1" t="s">
        <v>14</v>
      </c>
      <c r="G50" s="15"/>
    </row>
    <row r="51" spans="1:10">
      <c r="A51" s="9">
        <v>49</v>
      </c>
      <c r="B51" s="9">
        <v>4</v>
      </c>
      <c r="C51" s="9">
        <v>3</v>
      </c>
      <c r="D51" s="9">
        <v>5</v>
      </c>
      <c r="E51" s="9">
        <v>175</v>
      </c>
      <c r="F51" s="9">
        <v>0.21560000000000001</v>
      </c>
      <c r="G51" s="15">
        <f t="shared" si="0"/>
        <v>1.270722447474224</v>
      </c>
      <c r="H51" s="10">
        <f>AVERAGE(G51:G53)</f>
        <v>1.6751130292127316</v>
      </c>
      <c r="I51" s="10">
        <f>STDEV(G51:G53)</f>
        <v>0.44347064317912949</v>
      </c>
      <c r="J51" s="10">
        <f>(I51/H51)*100</f>
        <v>26.474072820480149</v>
      </c>
    </row>
    <row r="52" spans="1:10">
      <c r="A52" s="9">
        <v>50</v>
      </c>
      <c r="B52" s="9">
        <v>4</v>
      </c>
      <c r="C52" s="9">
        <v>3</v>
      </c>
      <c r="D52" s="9">
        <v>5</v>
      </c>
      <c r="E52" s="9">
        <v>175</v>
      </c>
      <c r="F52" s="9">
        <v>0.3422</v>
      </c>
      <c r="G52" s="15">
        <f t="shared" si="0"/>
        <v>2.149369718322538</v>
      </c>
      <c r="H52" s="10"/>
      <c r="I52" s="10"/>
      <c r="J52" s="10"/>
    </row>
    <row r="53" spans="1:10">
      <c r="A53" s="9">
        <v>51</v>
      </c>
      <c r="B53" s="9">
        <v>4</v>
      </c>
      <c r="C53" s="9">
        <v>3</v>
      </c>
      <c r="D53" s="9">
        <v>5</v>
      </c>
      <c r="E53" s="9">
        <v>175</v>
      </c>
      <c r="F53" s="9">
        <v>0.26379999999999998</v>
      </c>
      <c r="G53" s="15">
        <f t="shared" si="0"/>
        <v>1.6052469218414334</v>
      </c>
      <c r="H53" s="10"/>
      <c r="I53" s="10"/>
      <c r="J53" s="10"/>
    </row>
    <row r="54" spans="1:10">
      <c r="A54">
        <v>52</v>
      </c>
      <c r="B54">
        <v>4</v>
      </c>
      <c r="C54">
        <v>3</v>
      </c>
      <c r="D54">
        <v>7</v>
      </c>
      <c r="E54">
        <v>150</v>
      </c>
      <c r="F54">
        <v>0.1981</v>
      </c>
      <c r="G54" s="15">
        <f t="shared" si="0"/>
        <v>1.1492664661168346</v>
      </c>
      <c r="H54" s="7">
        <f>AVERAGE(G54:G56)</f>
        <v>1.3392004864871521</v>
      </c>
      <c r="I54" s="7">
        <f>STDEV(G54:G56)</f>
        <v>0.17582549263636157</v>
      </c>
      <c r="J54" s="7">
        <f>(I54/H54)*100</f>
        <v>13.129138945996671</v>
      </c>
    </row>
    <row r="55" spans="1:10">
      <c r="A55">
        <v>53</v>
      </c>
      <c r="B55">
        <v>4</v>
      </c>
      <c r="C55">
        <v>3</v>
      </c>
      <c r="D55">
        <v>7</v>
      </c>
      <c r="E55">
        <v>150</v>
      </c>
      <c r="F55">
        <v>0.24809999999999999</v>
      </c>
      <c r="G55" s="15">
        <f t="shared" si="0"/>
        <v>1.4962835557093754</v>
      </c>
      <c r="H55" s="7"/>
      <c r="I55" s="7"/>
      <c r="J55" s="7"/>
    </row>
    <row r="56" spans="1:10">
      <c r="A56">
        <v>54</v>
      </c>
      <c r="B56">
        <v>4</v>
      </c>
      <c r="C56">
        <v>3</v>
      </c>
      <c r="D56">
        <v>7</v>
      </c>
      <c r="E56">
        <v>150</v>
      </c>
      <c r="F56">
        <v>0.23019999999999999</v>
      </c>
      <c r="G56" s="15">
        <f t="shared" si="0"/>
        <v>1.3720514376352457</v>
      </c>
      <c r="H56" s="7"/>
      <c r="I56" s="7"/>
      <c r="J56" s="7"/>
    </row>
    <row r="57" spans="1:10">
      <c r="A57" s="9">
        <v>55</v>
      </c>
      <c r="B57" s="9">
        <v>4</v>
      </c>
      <c r="C57" s="9">
        <v>3</v>
      </c>
      <c r="D57" s="9">
        <v>9</v>
      </c>
      <c r="E57" s="9">
        <v>125</v>
      </c>
      <c r="F57" s="9">
        <v>0.74839999999999995</v>
      </c>
      <c r="G57" s="15">
        <f t="shared" si="0"/>
        <v>4.9685365541723421</v>
      </c>
      <c r="H57" s="10">
        <f>AVERAGE(G57:G59)</f>
        <v>3.6285878988923432</v>
      </c>
      <c r="I57" s="10">
        <f>STDEV(G57:G59)</f>
        <v>1.7492692403152588</v>
      </c>
      <c r="J57" s="10">
        <f>(I57/H57)*100</f>
        <v>48.207988591078028</v>
      </c>
    </row>
    <row r="58" spans="1:10">
      <c r="A58" s="9">
        <v>56</v>
      </c>
      <c r="B58" s="9">
        <v>4</v>
      </c>
      <c r="C58" s="9">
        <v>3</v>
      </c>
      <c r="D58" s="9">
        <v>9</v>
      </c>
      <c r="E58" s="9">
        <v>125</v>
      </c>
      <c r="F58" s="9">
        <v>0.2702</v>
      </c>
      <c r="G58" s="15">
        <f t="shared" si="0"/>
        <v>1.6496651093092787</v>
      </c>
      <c r="H58" s="10"/>
      <c r="I58" s="10"/>
      <c r="J58" s="10"/>
    </row>
    <row r="59" spans="1:10">
      <c r="A59" s="9">
        <v>57</v>
      </c>
      <c r="B59" s="9">
        <v>4</v>
      </c>
      <c r="C59" s="9">
        <v>3</v>
      </c>
      <c r="D59" s="9">
        <v>9</v>
      </c>
      <c r="E59" s="9">
        <v>125</v>
      </c>
      <c r="F59" s="9">
        <v>0.64739999999999998</v>
      </c>
      <c r="G59" s="15">
        <f t="shared" si="0"/>
        <v>4.2675620331954089</v>
      </c>
      <c r="H59" s="10"/>
      <c r="I59" s="10"/>
      <c r="J59" s="10"/>
    </row>
    <row r="60" spans="1:10">
      <c r="A60">
        <v>58</v>
      </c>
      <c r="B60">
        <v>4</v>
      </c>
      <c r="C60">
        <v>3</v>
      </c>
      <c r="D60">
        <v>12</v>
      </c>
      <c r="E60">
        <v>100</v>
      </c>
      <c r="F60">
        <v>0.1802</v>
      </c>
      <c r="G60" s="15">
        <f t="shared" si="0"/>
        <v>1.0250343480427049</v>
      </c>
      <c r="H60" s="7">
        <f>AVERAGE(G60:G62)</f>
        <v>0.90982467429798108</v>
      </c>
      <c r="I60" s="7">
        <f>STDEV(G60:G62)</f>
        <v>0.1043431398643363</v>
      </c>
      <c r="J60" s="7">
        <f>(I60/H60)*100</f>
        <v>11.468488689301294</v>
      </c>
    </row>
    <row r="61" spans="1:10">
      <c r="A61">
        <v>59</v>
      </c>
      <c r="B61">
        <v>4</v>
      </c>
      <c r="C61">
        <v>3</v>
      </c>
      <c r="D61">
        <v>12</v>
      </c>
      <c r="E61">
        <v>100</v>
      </c>
      <c r="F61">
        <v>0.15090000000000001</v>
      </c>
      <c r="G61" s="15">
        <f t="shared" si="0"/>
        <v>0.8216823335414758</v>
      </c>
      <c r="H61" s="7"/>
      <c r="I61" s="7"/>
      <c r="J61" s="7"/>
    </row>
    <row r="62" spans="1:10">
      <c r="A62">
        <v>60</v>
      </c>
      <c r="B62">
        <v>4</v>
      </c>
      <c r="C62">
        <v>3</v>
      </c>
      <c r="D62">
        <v>12</v>
      </c>
      <c r="E62">
        <v>100</v>
      </c>
      <c r="F62">
        <v>0.15970000000000001</v>
      </c>
      <c r="G62" s="15">
        <f t="shared" si="0"/>
        <v>0.88275734130976291</v>
      </c>
      <c r="H62" s="7"/>
      <c r="I62" s="7"/>
      <c r="J62" s="7"/>
    </row>
    <row r="63" spans="1:10">
      <c r="A63">
        <v>61</v>
      </c>
      <c r="B63">
        <v>4</v>
      </c>
      <c r="C63">
        <v>3</v>
      </c>
      <c r="D63">
        <v>14</v>
      </c>
      <c r="E63">
        <v>75</v>
      </c>
      <c r="F63">
        <v>0.1734</v>
      </c>
      <c r="G63" s="15">
        <f t="shared" si="0"/>
        <v>0.97784002385811908</v>
      </c>
      <c r="H63" s="7">
        <f>AVERAGE(G63:G65)</f>
        <v>0.96072051410488724</v>
      </c>
      <c r="I63" s="7">
        <f>STDEV(G63:G65)</f>
        <v>1.8523476233237881E-2</v>
      </c>
      <c r="J63" s="7">
        <f>(I63/H63)*100</f>
        <v>1.9280816804975156</v>
      </c>
    </row>
    <row r="64" spans="1:10">
      <c r="A64">
        <v>62</v>
      </c>
      <c r="B64">
        <v>4</v>
      </c>
      <c r="C64">
        <v>3</v>
      </c>
      <c r="D64">
        <v>14</v>
      </c>
      <c r="E64">
        <v>75</v>
      </c>
      <c r="F64">
        <v>0.1681</v>
      </c>
      <c r="G64" s="15">
        <f t="shared" si="0"/>
        <v>0.94105621236130976</v>
      </c>
    </row>
    <row r="65" spans="1:11">
      <c r="A65">
        <v>63</v>
      </c>
      <c r="B65">
        <v>4</v>
      </c>
      <c r="C65">
        <v>3</v>
      </c>
      <c r="D65">
        <v>14</v>
      </c>
      <c r="E65">
        <v>75</v>
      </c>
      <c r="F65">
        <v>0.17130000000000001</v>
      </c>
      <c r="G65" s="15">
        <f t="shared" si="0"/>
        <v>0.96326530609523253</v>
      </c>
    </row>
    <row r="66" spans="1:11">
      <c r="A66" s="9">
        <v>64</v>
      </c>
      <c r="B66" s="9">
        <v>4</v>
      </c>
      <c r="C66" s="9">
        <v>3</v>
      </c>
      <c r="D66" s="9">
        <v>16</v>
      </c>
      <c r="E66" s="9">
        <v>45</v>
      </c>
      <c r="F66" s="9">
        <v>0.1787</v>
      </c>
      <c r="G66" s="15">
        <f t="shared" si="0"/>
        <v>1.0146238353549286</v>
      </c>
      <c r="H66" s="10">
        <f>AVERAGE(G66:G68)</f>
        <v>1.3954172550011439</v>
      </c>
      <c r="I66" s="10">
        <f>STDEV(G66:G68)</f>
        <v>0.67705882944302243</v>
      </c>
      <c r="J66" s="10">
        <f>(I66/H66)*100</f>
        <v>48.520170365993323</v>
      </c>
    </row>
    <row r="67" spans="1:11">
      <c r="A67" s="9">
        <v>65</v>
      </c>
      <c r="B67" s="9">
        <v>4</v>
      </c>
      <c r="C67" s="9">
        <v>3</v>
      </c>
      <c r="D67" s="9">
        <v>16</v>
      </c>
      <c r="E67" s="9">
        <v>45</v>
      </c>
      <c r="F67" s="9">
        <v>0.17580000000000001</v>
      </c>
      <c r="G67" s="15">
        <f t="shared" si="0"/>
        <v>0.99449684415856132</v>
      </c>
      <c r="H67" s="9"/>
      <c r="I67" s="9"/>
      <c r="J67" s="9"/>
    </row>
    <row r="68" spans="1:11">
      <c r="A68" s="11">
        <v>66</v>
      </c>
      <c r="B68" s="11">
        <v>4</v>
      </c>
      <c r="C68" s="11">
        <v>3</v>
      </c>
      <c r="D68" s="11">
        <v>16</v>
      </c>
      <c r="E68" s="11">
        <v>45</v>
      </c>
      <c r="F68" s="11">
        <v>0.34620000000000001</v>
      </c>
      <c r="G68" s="15">
        <f t="shared" si="0"/>
        <v>2.1771310854899415</v>
      </c>
      <c r="H68" s="9"/>
      <c r="I68" s="9"/>
      <c r="J68" s="9"/>
    </row>
    <row r="69" spans="1:11">
      <c r="A69" s="9">
        <v>67</v>
      </c>
      <c r="B69" s="9">
        <v>4</v>
      </c>
      <c r="C69" s="9">
        <v>3</v>
      </c>
      <c r="D69" s="9">
        <v>18</v>
      </c>
      <c r="E69" s="9">
        <v>25</v>
      </c>
      <c r="F69" s="9">
        <v>0.55879999999999996</v>
      </c>
      <c r="G69" s="15">
        <f t="shared" si="0"/>
        <v>3.652647750437426</v>
      </c>
      <c r="H69" s="10">
        <f>AVERAGE(G69:G71)</f>
        <v>1.6235231552266407</v>
      </c>
      <c r="I69" s="10">
        <f>STDEV(G69:G71)</f>
        <v>1.7696061998053025</v>
      </c>
      <c r="J69" s="10">
        <f>(I69/H69)*100</f>
        <v>108.99790336271916</v>
      </c>
    </row>
    <row r="70" spans="1:11">
      <c r="A70" s="9">
        <v>68</v>
      </c>
      <c r="B70" s="9">
        <v>4</v>
      </c>
      <c r="C70" s="9">
        <v>3</v>
      </c>
      <c r="D70" s="9">
        <v>18</v>
      </c>
      <c r="E70" s="9">
        <v>25</v>
      </c>
      <c r="F70" s="9">
        <v>9.0200000000000002E-2</v>
      </c>
      <c r="G70" s="15">
        <f t="shared" si="0"/>
        <v>0.40040358677613075</v>
      </c>
      <c r="H70" s="9"/>
      <c r="I70" s="9"/>
      <c r="J70" s="9"/>
    </row>
    <row r="71" spans="1:11">
      <c r="A71" s="9">
        <v>69</v>
      </c>
      <c r="B71" s="9">
        <v>4</v>
      </c>
      <c r="C71" s="9">
        <v>3</v>
      </c>
      <c r="D71" s="9">
        <v>18</v>
      </c>
      <c r="E71" s="9">
        <v>25</v>
      </c>
      <c r="F71" s="9">
        <v>0.15029999999999999</v>
      </c>
      <c r="G71" s="15">
        <f t="shared" si="0"/>
        <v>0.81751812846636507</v>
      </c>
      <c r="H71" s="9"/>
      <c r="I71" s="9"/>
      <c r="J71" s="9"/>
    </row>
    <row r="72" spans="1:11">
      <c r="A72" s="11">
        <v>70</v>
      </c>
      <c r="B72" s="11">
        <v>4</v>
      </c>
      <c r="C72" s="11">
        <v>3</v>
      </c>
      <c r="D72" s="11">
        <v>20</v>
      </c>
      <c r="E72" s="11">
        <v>5</v>
      </c>
      <c r="F72" s="11">
        <v>0.4148</v>
      </c>
      <c r="G72" s="15">
        <f t="shared" si="0"/>
        <v>2.6532385324109078</v>
      </c>
      <c r="H72" s="10">
        <f>AVERAGE(G72:G74)</f>
        <v>1.2896927150386162</v>
      </c>
      <c r="I72" s="10">
        <f>STDEV(G72:G74)</f>
        <v>1.1874550267576123</v>
      </c>
      <c r="J72" s="10">
        <f>(I72/H72)*100</f>
        <v>92.072709484294279</v>
      </c>
    </row>
    <row r="73" spans="1:11">
      <c r="A73" s="9">
        <v>71</v>
      </c>
      <c r="B73" s="9">
        <v>4</v>
      </c>
      <c r="C73" s="9">
        <v>3</v>
      </c>
      <c r="D73" s="9">
        <v>20</v>
      </c>
      <c r="E73" s="9">
        <v>5</v>
      </c>
      <c r="F73" s="9">
        <v>0.1021</v>
      </c>
      <c r="G73" s="15">
        <f t="shared" si="0"/>
        <v>0.48299365409915551</v>
      </c>
      <c r="H73" s="9"/>
      <c r="I73" s="9"/>
      <c r="J73" s="9"/>
    </row>
    <row r="74" spans="1:11">
      <c r="A74" s="9">
        <v>72</v>
      </c>
      <c r="B74" s="9">
        <v>4</v>
      </c>
      <c r="C74" s="9">
        <v>3</v>
      </c>
      <c r="D74" s="9">
        <v>20</v>
      </c>
      <c r="E74" s="9">
        <v>5</v>
      </c>
      <c r="F74" s="9">
        <v>0.1381</v>
      </c>
      <c r="G74" s="15">
        <f t="shared" si="0"/>
        <v>0.73284595860578516</v>
      </c>
      <c r="H74" s="9"/>
      <c r="I74" s="9"/>
      <c r="J74" s="9"/>
    </row>
    <row r="75" spans="1:11">
      <c r="A75">
        <v>73</v>
      </c>
      <c r="B75">
        <v>5</v>
      </c>
      <c r="C75">
        <v>3</v>
      </c>
      <c r="D75">
        <v>5</v>
      </c>
      <c r="E75">
        <v>175</v>
      </c>
      <c r="F75" s="9"/>
      <c r="G75" s="15">
        <f t="shared" si="0"/>
        <v>-0.2256152428488134</v>
      </c>
      <c r="H75" s="18">
        <f>AVERAGE(G75:G77)</f>
        <v>1.0629748831714891</v>
      </c>
      <c r="I75" s="18">
        <f>STDEV(G75:G77)</f>
        <v>1.1197058707308056</v>
      </c>
      <c r="J75" s="18">
        <f>(I75/H75)*100</f>
        <v>105.33700169754286</v>
      </c>
      <c r="K75" s="17"/>
    </row>
    <row r="76" spans="1:11">
      <c r="A76">
        <v>74</v>
      </c>
      <c r="B76">
        <v>5</v>
      </c>
      <c r="C76">
        <v>3</v>
      </c>
      <c r="D76">
        <v>5</v>
      </c>
      <c r="E76">
        <v>175</v>
      </c>
      <c r="F76" s="17">
        <v>0.26529999999999998</v>
      </c>
      <c r="G76" s="15">
        <f t="shared" si="0"/>
        <v>1.6156574345292096</v>
      </c>
      <c r="H76" s="17"/>
      <c r="I76" s="17"/>
      <c r="J76" s="17"/>
      <c r="K76" s="17"/>
    </row>
    <row r="77" spans="1:11">
      <c r="A77">
        <v>75</v>
      </c>
      <c r="B77">
        <v>5</v>
      </c>
      <c r="C77">
        <v>3</v>
      </c>
      <c r="D77">
        <v>5</v>
      </c>
      <c r="E77">
        <v>175</v>
      </c>
      <c r="F77" s="17">
        <v>0.29170000000000001</v>
      </c>
      <c r="G77" s="15">
        <f t="shared" si="0"/>
        <v>1.7988824578340714</v>
      </c>
      <c r="H77" s="17"/>
      <c r="I77" s="17"/>
      <c r="J77" s="17"/>
      <c r="K77" s="17"/>
    </row>
    <row r="78" spans="1:11">
      <c r="A78">
        <v>76</v>
      </c>
      <c r="B78">
        <v>5</v>
      </c>
      <c r="C78">
        <v>3</v>
      </c>
      <c r="D78">
        <v>7</v>
      </c>
      <c r="E78">
        <v>150</v>
      </c>
      <c r="F78" s="17">
        <v>0.27739999999999998</v>
      </c>
      <c r="G78" s="15">
        <f t="shared" si="0"/>
        <v>1.6996355702106045</v>
      </c>
      <c r="H78" s="18">
        <f>AVERAGE(G78:G80)</f>
        <v>1.4058277676889197</v>
      </c>
      <c r="I78" s="18">
        <f>STDEV(G78:G80)</f>
        <v>0.59879076688587185</v>
      </c>
      <c r="J78" s="18">
        <f>I78/H78</f>
        <v>0.42593465618497567</v>
      </c>
      <c r="K78" s="17"/>
    </row>
    <row r="79" spans="1:11">
      <c r="A79">
        <v>77</v>
      </c>
      <c r="B79">
        <v>5</v>
      </c>
      <c r="C79">
        <v>3</v>
      </c>
      <c r="D79">
        <v>7</v>
      </c>
      <c r="E79">
        <v>150</v>
      </c>
      <c r="F79" s="17">
        <v>0.29199999999999998</v>
      </c>
      <c r="G79" s="15">
        <f t="shared" si="0"/>
        <v>1.8009645603716264</v>
      </c>
      <c r="H79" s="17"/>
      <c r="I79" s="17"/>
      <c r="J79" s="17"/>
      <c r="K79" s="17"/>
    </row>
    <row r="80" spans="1:11">
      <c r="A80">
        <v>78</v>
      </c>
      <c r="B80">
        <v>5</v>
      </c>
      <c r="C80">
        <v>3</v>
      </c>
      <c r="D80">
        <v>7</v>
      </c>
      <c r="E80">
        <v>150</v>
      </c>
      <c r="F80" s="17">
        <v>0.1358</v>
      </c>
      <c r="G80" s="15">
        <f t="shared" si="0"/>
        <v>0.71688317248452826</v>
      </c>
      <c r="H80" s="17"/>
      <c r="I80" s="17"/>
      <c r="J80" s="17"/>
      <c r="K80" s="17"/>
    </row>
    <row r="81" spans="1:11">
      <c r="A81">
        <v>79</v>
      </c>
      <c r="B81">
        <v>5</v>
      </c>
      <c r="C81">
        <v>3</v>
      </c>
      <c r="D81">
        <v>9</v>
      </c>
      <c r="E81">
        <v>125</v>
      </c>
      <c r="F81" s="17">
        <v>0.15010000000000001</v>
      </c>
      <c r="G81" s="15">
        <f t="shared" si="0"/>
        <v>0.81613006010799505</v>
      </c>
      <c r="H81" s="18">
        <f>AVERAGE(G81:G83)</f>
        <v>0.78304776423350619</v>
      </c>
      <c r="I81" s="18">
        <f t="shared" ref="I81" si="1">STDEV(G81:G83)</f>
        <v>5.7300217285637993E-2</v>
      </c>
      <c r="J81" s="18">
        <f>(I81/H81)*100</f>
        <v>7.3175890287774283</v>
      </c>
      <c r="K81" s="17"/>
    </row>
    <row r="82" spans="1:11">
      <c r="A82">
        <v>80</v>
      </c>
      <c r="B82">
        <v>5</v>
      </c>
      <c r="C82">
        <v>3</v>
      </c>
      <c r="D82">
        <v>9</v>
      </c>
      <c r="E82">
        <v>125</v>
      </c>
      <c r="F82" s="17">
        <v>0.1358</v>
      </c>
      <c r="G82" s="15">
        <f t="shared" si="0"/>
        <v>0.71688317248452826</v>
      </c>
      <c r="H82" s="17"/>
      <c r="I82" s="17"/>
      <c r="J82" s="17"/>
      <c r="K82" s="17"/>
    </row>
    <row r="83" spans="1:11">
      <c r="A83">
        <v>81</v>
      </c>
      <c r="B83">
        <v>5</v>
      </c>
      <c r="C83">
        <v>3</v>
      </c>
      <c r="D83">
        <v>9</v>
      </c>
      <c r="E83">
        <v>125</v>
      </c>
      <c r="F83" s="17">
        <v>0.15010000000000001</v>
      </c>
      <c r="G83" s="15">
        <f t="shared" si="0"/>
        <v>0.81613006010799505</v>
      </c>
      <c r="H83" s="17"/>
      <c r="I83" s="17"/>
      <c r="J83" s="17"/>
      <c r="K83" s="17"/>
    </row>
    <row r="84" spans="1:11">
      <c r="A84">
        <v>82</v>
      </c>
      <c r="B84">
        <v>5</v>
      </c>
      <c r="C84">
        <v>3</v>
      </c>
      <c r="D84">
        <v>12</v>
      </c>
      <c r="E84">
        <v>100</v>
      </c>
      <c r="F84" s="17">
        <v>0.1517</v>
      </c>
      <c r="G84" s="15">
        <f t="shared" si="0"/>
        <v>0.82723460697495632</v>
      </c>
      <c r="H84" s="18">
        <f>AVERAGE(G84:G86)</f>
        <v>1.0310493109289756</v>
      </c>
      <c r="I84" s="18">
        <f t="shared" ref="I84" si="2">STDEV(G84:G86)</f>
        <v>0.19328862273817268</v>
      </c>
      <c r="J84" s="18">
        <f>(I84/H84)*100</f>
        <v>18.746787441622907</v>
      </c>
      <c r="K84" s="17"/>
    </row>
    <row r="85" spans="1:11">
      <c r="A85">
        <v>83</v>
      </c>
      <c r="B85">
        <v>5</v>
      </c>
      <c r="C85">
        <v>3</v>
      </c>
      <c r="D85">
        <v>12</v>
      </c>
      <c r="E85">
        <v>100</v>
      </c>
      <c r="F85" s="17">
        <v>0.18440000000000001</v>
      </c>
      <c r="G85" s="15">
        <f t="shared" si="0"/>
        <v>1.0541837835684782</v>
      </c>
      <c r="H85" s="17"/>
      <c r="I85" s="17"/>
      <c r="J85" s="17"/>
      <c r="K85" s="17"/>
    </row>
    <row r="86" spans="1:11">
      <c r="A86">
        <v>84</v>
      </c>
      <c r="B86">
        <v>5</v>
      </c>
      <c r="C86">
        <v>3</v>
      </c>
      <c r="D86">
        <v>12</v>
      </c>
      <c r="E86">
        <v>100</v>
      </c>
      <c r="F86" s="17">
        <v>0.20710000000000001</v>
      </c>
      <c r="G86" s="15">
        <f t="shared" si="0"/>
        <v>1.2117295422434919</v>
      </c>
      <c r="H86" s="17"/>
      <c r="I86" s="17"/>
      <c r="J86" s="17"/>
      <c r="K86" s="17"/>
    </row>
    <row r="87" spans="1:11">
      <c r="A87">
        <v>85</v>
      </c>
      <c r="B87">
        <v>5</v>
      </c>
      <c r="C87">
        <v>3</v>
      </c>
      <c r="D87">
        <v>14</v>
      </c>
      <c r="E87">
        <v>75</v>
      </c>
      <c r="F87" s="17">
        <v>0.12859999999999999</v>
      </c>
      <c r="G87" s="15">
        <f t="shared" si="0"/>
        <v>0.66691271158320231</v>
      </c>
      <c r="H87" s="18">
        <f>AVERAGE(G87:G89)</f>
        <v>0.68033070571411403</v>
      </c>
      <c r="I87" s="18">
        <f t="shared" ref="I87" si="3">STDEV(G87:G89)</f>
        <v>1.2127407427785723E-2</v>
      </c>
      <c r="J87" s="18">
        <f>(I87/H87)*100</f>
        <v>1.7825753454793876</v>
      </c>
      <c r="K87" s="17"/>
    </row>
    <row r="88" spans="1:11">
      <c r="A88">
        <v>86</v>
      </c>
      <c r="B88">
        <v>5</v>
      </c>
      <c r="C88">
        <v>3</v>
      </c>
      <c r="D88">
        <v>14</v>
      </c>
      <c r="E88">
        <v>75</v>
      </c>
      <c r="F88" s="17">
        <v>0.13200000000000001</v>
      </c>
      <c r="G88" s="15">
        <f t="shared" si="0"/>
        <v>0.69050987367549521</v>
      </c>
      <c r="H88" s="17"/>
      <c r="I88" s="17"/>
      <c r="J88" s="17"/>
      <c r="K88" s="17"/>
    </row>
    <row r="89" spans="1:11">
      <c r="A89">
        <v>87</v>
      </c>
      <c r="B89">
        <v>5</v>
      </c>
      <c r="C89">
        <v>3</v>
      </c>
      <c r="D89">
        <v>14</v>
      </c>
      <c r="E89">
        <v>75</v>
      </c>
      <c r="F89" s="17">
        <v>0.13100000000000001</v>
      </c>
      <c r="G89" s="15">
        <f t="shared" si="0"/>
        <v>0.68356953188364433</v>
      </c>
      <c r="H89" s="17"/>
      <c r="I89" s="17"/>
      <c r="J89" s="17"/>
      <c r="K89" s="17"/>
    </row>
    <row r="90" spans="1:11">
      <c r="A90">
        <v>88</v>
      </c>
      <c r="B90">
        <v>5</v>
      </c>
      <c r="C90">
        <v>3</v>
      </c>
      <c r="D90">
        <v>16</v>
      </c>
      <c r="E90">
        <v>45</v>
      </c>
      <c r="F90" s="17">
        <v>0.1173</v>
      </c>
      <c r="G90" s="15">
        <f t="shared" si="0"/>
        <v>0.58848684933528805</v>
      </c>
      <c r="H90" s="18">
        <f>AVERAGE(G90:G92)</f>
        <v>0.64239017058532943</v>
      </c>
      <c r="I90" s="18">
        <f t="shared" ref="I90" si="4">STDEV(G90:G92)</f>
        <v>6.8636904233112458E-2</v>
      </c>
      <c r="J90" s="18">
        <f>I90/H90</f>
        <v>0.10684613086556458</v>
      </c>
      <c r="K90" s="17"/>
    </row>
    <row r="91" spans="1:11">
      <c r="A91">
        <v>89</v>
      </c>
      <c r="B91">
        <v>5</v>
      </c>
      <c r="C91">
        <v>3</v>
      </c>
      <c r="D91">
        <v>16</v>
      </c>
      <c r="E91">
        <v>45</v>
      </c>
      <c r="F91" s="17">
        <v>0.13619999999999999</v>
      </c>
      <c r="G91" s="15">
        <f t="shared" si="0"/>
        <v>0.71965930920126853</v>
      </c>
      <c r="H91" s="17"/>
      <c r="I91" s="17"/>
      <c r="J91" s="17"/>
      <c r="K91" s="17"/>
    </row>
    <row r="92" spans="1:11">
      <c r="A92">
        <v>90</v>
      </c>
      <c r="B92">
        <v>5</v>
      </c>
      <c r="C92">
        <v>3</v>
      </c>
      <c r="D92">
        <v>16</v>
      </c>
      <c r="E92">
        <v>45</v>
      </c>
      <c r="F92" s="17">
        <v>0.1217</v>
      </c>
      <c r="G92" s="15">
        <f t="shared" si="0"/>
        <v>0.61902435321943172</v>
      </c>
      <c r="H92" s="17"/>
      <c r="I92" s="17"/>
      <c r="J92" s="17"/>
      <c r="K92" s="17"/>
    </row>
    <row r="93" spans="1:11">
      <c r="A93">
        <v>91</v>
      </c>
      <c r="B93">
        <v>5</v>
      </c>
      <c r="C93">
        <v>3</v>
      </c>
      <c r="D93">
        <v>18</v>
      </c>
      <c r="E93">
        <v>25</v>
      </c>
      <c r="F93" s="17">
        <v>0.1106</v>
      </c>
      <c r="G93" s="15">
        <f t="shared" si="0"/>
        <v>0.5419865593298876</v>
      </c>
      <c r="H93" s="18">
        <f>AVERAGE(G93:G95)</f>
        <v>0.53666563062280204</v>
      </c>
      <c r="I93" s="18">
        <f>STDEV(G93:G95)</f>
        <v>5.3293209083847139E-2</v>
      </c>
      <c r="J93" s="18">
        <f>(I93/H93)*100</f>
        <v>9.9304308013912159</v>
      </c>
      <c r="K93" s="17"/>
    </row>
    <row r="94" spans="1:11">
      <c r="A94">
        <v>92</v>
      </c>
      <c r="B94">
        <v>5</v>
      </c>
      <c r="C94">
        <v>3</v>
      </c>
      <c r="D94">
        <v>18</v>
      </c>
      <c r="E94">
        <v>25</v>
      </c>
      <c r="F94" s="17">
        <v>0.1018</v>
      </c>
      <c r="G94" s="15">
        <f t="shared" si="0"/>
        <v>0.48091155156160037</v>
      </c>
      <c r="H94" s="17"/>
      <c r="I94" s="17"/>
      <c r="J94" s="18"/>
      <c r="K94" s="17"/>
    </row>
    <row r="95" spans="1:11">
      <c r="A95">
        <v>93</v>
      </c>
      <c r="B95">
        <v>5</v>
      </c>
      <c r="C95">
        <v>3</v>
      </c>
      <c r="D95">
        <v>18</v>
      </c>
      <c r="E95">
        <v>25</v>
      </c>
      <c r="F95" s="17">
        <v>0.1171</v>
      </c>
      <c r="G95" s="15">
        <f t="shared" si="0"/>
        <v>0.58709878097691781</v>
      </c>
      <c r="H95" s="17"/>
      <c r="I95" s="17"/>
      <c r="J95" s="17"/>
      <c r="K95" s="17"/>
    </row>
    <row r="96" spans="1:11">
      <c r="A96">
        <v>94</v>
      </c>
      <c r="B96">
        <v>5</v>
      </c>
      <c r="C96">
        <v>3</v>
      </c>
      <c r="D96">
        <v>20</v>
      </c>
      <c r="E96">
        <v>5</v>
      </c>
      <c r="F96">
        <v>0.14219999999999999</v>
      </c>
      <c r="G96" s="15">
        <f t="shared" si="0"/>
        <v>0.76130135995237347</v>
      </c>
      <c r="H96" s="7">
        <f>AVERAGE(G96:G98)</f>
        <v>0.7652342203010889</v>
      </c>
      <c r="I96">
        <f>STDEV(G96:G98)</f>
        <v>1.0624240516226154E-2</v>
      </c>
      <c r="J96" s="7">
        <f>I96/H96</f>
        <v>1.3883645339391569E-2</v>
      </c>
    </row>
    <row r="97" spans="1:14">
      <c r="A97">
        <v>95</v>
      </c>
      <c r="B97">
        <v>5</v>
      </c>
      <c r="C97">
        <v>3</v>
      </c>
      <c r="D97">
        <v>20</v>
      </c>
      <c r="E97">
        <v>5</v>
      </c>
      <c r="F97">
        <v>0.1416</v>
      </c>
      <c r="G97" s="15">
        <f t="shared" si="0"/>
        <v>0.75713715487726307</v>
      </c>
      <c r="J97" s="7"/>
    </row>
    <row r="98" spans="1:14">
      <c r="A98">
        <v>96</v>
      </c>
      <c r="B98">
        <v>5</v>
      </c>
      <c r="C98">
        <v>3</v>
      </c>
      <c r="D98">
        <v>20</v>
      </c>
      <c r="E98">
        <v>5</v>
      </c>
      <c r="F98">
        <v>0.14449999999999999</v>
      </c>
      <c r="G98" s="15">
        <f t="shared" si="0"/>
        <v>0.77726414607363026</v>
      </c>
    </row>
    <row r="99" spans="1:14">
      <c r="A99" s="1" t="s">
        <v>6</v>
      </c>
      <c r="B99" s="1" t="s">
        <v>8</v>
      </c>
      <c r="C99" s="1" t="s">
        <v>10</v>
      </c>
      <c r="D99" s="1" t="s">
        <v>11</v>
      </c>
      <c r="E99" s="1" t="s">
        <v>14</v>
      </c>
      <c r="G99" s="15">
        <f t="shared" ref="G99:G123" si="5">FORECAST(F99,O$2:O$10,N$2:N$10)</f>
        <v>-0.2256152428488134</v>
      </c>
    </row>
    <row r="100" spans="1:14">
      <c r="A100" s="9">
        <v>97</v>
      </c>
      <c r="B100" s="9">
        <v>6</v>
      </c>
      <c r="C100" s="9">
        <v>3</v>
      </c>
      <c r="D100" s="9">
        <v>5</v>
      </c>
      <c r="E100" s="9">
        <v>175</v>
      </c>
      <c r="F100" s="9">
        <v>0.28970000000000001</v>
      </c>
      <c r="G100" s="15">
        <f t="shared" si="5"/>
        <v>1.7850017742503699</v>
      </c>
      <c r="H100" s="10">
        <f>AVERAGE(G100:G102)</f>
        <v>1.6991728807578148</v>
      </c>
      <c r="I100" s="9">
        <f>STDEV(G100:G102)</f>
        <v>0.46097159451015424</v>
      </c>
      <c r="J100" s="9">
        <f>(I100/H100)*100</f>
        <v>27.1291755965741</v>
      </c>
    </row>
    <row r="101" spans="1:14">
      <c r="A101" s="9">
        <v>98</v>
      </c>
      <c r="B101" s="9">
        <v>6</v>
      </c>
      <c r="C101" s="9">
        <v>3</v>
      </c>
      <c r="D101" s="9">
        <v>5</v>
      </c>
      <c r="E101" s="9">
        <v>175</v>
      </c>
      <c r="F101" s="9">
        <v>0.2056</v>
      </c>
      <c r="G101" s="15">
        <f t="shared" si="5"/>
        <v>1.2013190295557157</v>
      </c>
      <c r="H101" s="9"/>
      <c r="I101" s="9"/>
      <c r="J101" s="9"/>
    </row>
    <row r="102" spans="1:14">
      <c r="A102" s="9">
        <v>99</v>
      </c>
      <c r="B102" s="9">
        <v>6</v>
      </c>
      <c r="C102" s="9">
        <v>3</v>
      </c>
      <c r="D102" s="9">
        <v>5</v>
      </c>
      <c r="E102" s="9">
        <v>175</v>
      </c>
      <c r="F102" s="9">
        <v>0.3367</v>
      </c>
      <c r="G102" s="15">
        <f t="shared" si="5"/>
        <v>2.1111978384673584</v>
      </c>
      <c r="H102" s="9"/>
      <c r="I102" s="9"/>
      <c r="J102" s="9"/>
    </row>
    <row r="103" spans="1:14">
      <c r="A103">
        <v>100</v>
      </c>
      <c r="B103">
        <v>6</v>
      </c>
      <c r="C103">
        <v>3</v>
      </c>
      <c r="D103">
        <v>7</v>
      </c>
      <c r="E103">
        <v>150</v>
      </c>
      <c r="F103">
        <v>0.3251</v>
      </c>
      <c r="G103" s="15">
        <f t="shared" si="5"/>
        <v>2.0306898736818888</v>
      </c>
      <c r="H103" s="7">
        <f>AVERAGE(G103:G105)</f>
        <v>1.9957568199962399</v>
      </c>
      <c r="I103">
        <f>STDEV(G103:G105)</f>
        <v>3.9458350767525095E-2</v>
      </c>
      <c r="J103">
        <f>(I103/H103)*100</f>
        <v>1.977112159767012</v>
      </c>
    </row>
    <row r="104" spans="1:14">
      <c r="A104">
        <v>101</v>
      </c>
      <c r="B104">
        <v>6</v>
      </c>
      <c r="C104">
        <v>3</v>
      </c>
      <c r="D104">
        <v>7</v>
      </c>
      <c r="E104">
        <v>150</v>
      </c>
      <c r="F104">
        <v>0.32119999999999999</v>
      </c>
      <c r="G104" s="15">
        <f t="shared" si="5"/>
        <v>2.0036225406936707</v>
      </c>
    </row>
    <row r="105" spans="1:14">
      <c r="A105">
        <v>102</v>
      </c>
      <c r="B105">
        <v>6</v>
      </c>
      <c r="C105">
        <v>3</v>
      </c>
      <c r="D105">
        <v>7</v>
      </c>
      <c r="E105">
        <v>150</v>
      </c>
      <c r="F105">
        <v>0.31390000000000001</v>
      </c>
      <c r="G105" s="15">
        <f t="shared" si="5"/>
        <v>1.9529580456131597</v>
      </c>
      <c r="M105" s="9"/>
      <c r="N105" t="s">
        <v>44</v>
      </c>
    </row>
    <row r="106" spans="1:14">
      <c r="A106">
        <v>103</v>
      </c>
      <c r="B106">
        <v>6</v>
      </c>
      <c r="C106">
        <v>3</v>
      </c>
      <c r="D106">
        <v>9</v>
      </c>
      <c r="E106">
        <v>125</v>
      </c>
      <c r="F106">
        <v>0.19639999999999999</v>
      </c>
      <c r="G106" s="15">
        <f t="shared" si="5"/>
        <v>1.1374678850706881</v>
      </c>
      <c r="H106" s="7">
        <f>AVERAGE(G106:G108)</f>
        <v>1.1763337991050526</v>
      </c>
      <c r="I106">
        <f t="shared" ref="I106" si="6">STDEV(G106:G108)</f>
        <v>4.6391395951263327E-2</v>
      </c>
      <c r="J106">
        <f t="shared" ref="J106" si="7">(I106/H106)*100</f>
        <v>3.9437271960184783</v>
      </c>
      <c r="M106" s="12"/>
      <c r="N106" t="s">
        <v>45</v>
      </c>
    </row>
    <row r="107" spans="1:14">
      <c r="A107">
        <v>104</v>
      </c>
      <c r="B107">
        <v>6</v>
      </c>
      <c r="C107">
        <v>3</v>
      </c>
      <c r="D107">
        <v>9</v>
      </c>
      <c r="E107">
        <v>125</v>
      </c>
      <c r="F107">
        <v>0.20019999999999999</v>
      </c>
      <c r="G107" s="15">
        <f t="shared" si="5"/>
        <v>1.1638411838797211</v>
      </c>
      <c r="M107" s="11"/>
      <c r="N107" t="s">
        <v>46</v>
      </c>
    </row>
    <row r="108" spans="1:14">
      <c r="A108">
        <v>105</v>
      </c>
      <c r="B108">
        <v>6</v>
      </c>
      <c r="C108">
        <v>3</v>
      </c>
      <c r="D108">
        <v>9</v>
      </c>
      <c r="E108">
        <v>125</v>
      </c>
      <c r="F108">
        <v>0.2094</v>
      </c>
      <c r="G108" s="15">
        <f t="shared" si="5"/>
        <v>1.2276923283647487</v>
      </c>
    </row>
    <row r="109" spans="1:14">
      <c r="A109">
        <v>106</v>
      </c>
      <c r="B109">
        <v>6</v>
      </c>
      <c r="C109">
        <v>3</v>
      </c>
      <c r="D109">
        <v>11</v>
      </c>
      <c r="E109">
        <v>100</v>
      </c>
      <c r="F109">
        <v>0.12509999999999999</v>
      </c>
      <c r="G109" s="15">
        <f t="shared" si="5"/>
        <v>0.6426215153117244</v>
      </c>
      <c r="H109" s="7">
        <f t="shared" ref="H109" si="8">AVERAGE(G109:G111)</f>
        <v>0.59866601729666924</v>
      </c>
      <c r="I109">
        <f t="shared" ref="I109" si="9">STDEV(G109:G111)</f>
        <v>4.4425416402300591E-2</v>
      </c>
      <c r="J109">
        <f t="shared" ref="J109" si="10">(I109/H109)*100</f>
        <v>7.4207346197647208</v>
      </c>
    </row>
    <row r="110" spans="1:14">
      <c r="A110">
        <v>107</v>
      </c>
      <c r="B110">
        <v>6</v>
      </c>
      <c r="C110">
        <v>3</v>
      </c>
      <c r="D110">
        <v>11</v>
      </c>
      <c r="E110">
        <v>100</v>
      </c>
      <c r="F110">
        <v>0.1123</v>
      </c>
      <c r="G110" s="15">
        <f t="shared" si="5"/>
        <v>0.55378514037603388</v>
      </c>
    </row>
    <row r="111" spans="1:14">
      <c r="A111">
        <v>108</v>
      </c>
      <c r="B111">
        <v>6</v>
      </c>
      <c r="C111">
        <v>3</v>
      </c>
      <c r="D111">
        <v>11</v>
      </c>
      <c r="E111">
        <v>100</v>
      </c>
      <c r="F111">
        <v>0.11890000000000001</v>
      </c>
      <c r="G111" s="15">
        <f t="shared" si="5"/>
        <v>0.59959139620224944</v>
      </c>
    </row>
    <row r="112" spans="1:14">
      <c r="A112">
        <v>109</v>
      </c>
      <c r="B112">
        <v>6</v>
      </c>
      <c r="C112">
        <v>3</v>
      </c>
      <c r="D112">
        <v>14</v>
      </c>
      <c r="E112">
        <v>75</v>
      </c>
      <c r="F112">
        <v>0.16750000000000001</v>
      </c>
      <c r="G112" s="15">
        <f t="shared" si="5"/>
        <v>0.93689200728619948</v>
      </c>
      <c r="H112" s="7">
        <f t="shared" ref="H112" si="11">AVERAGE(G112:G114)</f>
        <v>0.97483254241498385</v>
      </c>
      <c r="I112">
        <f t="shared" ref="I112" si="12">STDEV(G112:G114)</f>
        <v>0.11713630266922689</v>
      </c>
      <c r="J112">
        <f t="shared" ref="J112" si="13">(I112/H112)*100</f>
        <v>12.016043532876056</v>
      </c>
    </row>
    <row r="113" spans="1:10">
      <c r="A113">
        <v>110</v>
      </c>
      <c r="B113">
        <v>6</v>
      </c>
      <c r="C113">
        <v>3</v>
      </c>
      <c r="D113">
        <v>14</v>
      </c>
      <c r="E113">
        <v>75</v>
      </c>
      <c r="F113">
        <v>0.19189999999999999</v>
      </c>
      <c r="G113" s="15">
        <f t="shared" si="5"/>
        <v>1.1062363470073593</v>
      </c>
    </row>
    <row r="114" spans="1:10">
      <c r="A114">
        <v>111</v>
      </c>
      <c r="B114">
        <v>6</v>
      </c>
      <c r="C114">
        <v>3</v>
      </c>
      <c r="D114">
        <v>14</v>
      </c>
      <c r="E114">
        <v>75</v>
      </c>
      <c r="F114">
        <v>0.1595</v>
      </c>
      <c r="G114" s="15">
        <f t="shared" si="5"/>
        <v>0.88136927295139289</v>
      </c>
    </row>
    <row r="115" spans="1:10">
      <c r="A115" s="12">
        <v>112</v>
      </c>
      <c r="B115" s="12">
        <v>6</v>
      </c>
      <c r="C115" s="12">
        <v>3</v>
      </c>
      <c r="D115" s="12">
        <v>16</v>
      </c>
      <c r="E115" s="12">
        <v>45</v>
      </c>
      <c r="F115" s="12">
        <v>1.5927</v>
      </c>
      <c r="G115" s="15">
        <f t="shared" si="5"/>
        <v>10.828267129031993</v>
      </c>
      <c r="H115" s="13">
        <f t="shared" ref="H115" si="14">AVERAGE(G115:G117)</f>
        <v>10.787550457186468</v>
      </c>
      <c r="I115" s="12">
        <f t="shared" ref="I115" si="15">STDEV(G115:G117)</f>
        <v>3.5594775083859151E-2</v>
      </c>
      <c r="J115" s="12">
        <f t="shared" ref="J115" si="16">(I115/H115)*100</f>
        <v>0.32996160921913992</v>
      </c>
    </row>
    <row r="116" spans="1:10">
      <c r="A116" s="12">
        <v>113</v>
      </c>
      <c r="B116" s="12">
        <v>6</v>
      </c>
      <c r="C116" s="12">
        <v>3</v>
      </c>
      <c r="D116" s="12">
        <v>16</v>
      </c>
      <c r="E116" s="12">
        <v>45</v>
      </c>
      <c r="F116" s="12">
        <v>1.5846</v>
      </c>
      <c r="G116" s="15">
        <f t="shared" si="5"/>
        <v>10.772050360518001</v>
      </c>
      <c r="H116" s="12"/>
      <c r="I116" s="12"/>
      <c r="J116" s="12"/>
    </row>
    <row r="117" spans="1:10">
      <c r="A117" s="12">
        <v>114</v>
      </c>
      <c r="B117" s="12">
        <v>6</v>
      </c>
      <c r="C117" s="12">
        <v>3</v>
      </c>
      <c r="D117" s="12">
        <v>16</v>
      </c>
      <c r="E117" s="12">
        <v>45</v>
      </c>
      <c r="F117" s="12">
        <v>1.5831999999999999</v>
      </c>
      <c r="G117" s="15">
        <f t="shared" si="5"/>
        <v>10.762333882009408</v>
      </c>
      <c r="H117" s="12"/>
      <c r="I117" s="12"/>
      <c r="J117" s="12"/>
    </row>
    <row r="118" spans="1:10">
      <c r="A118" s="9">
        <v>115</v>
      </c>
      <c r="B118" s="9">
        <v>6</v>
      </c>
      <c r="C118" s="9">
        <v>3</v>
      </c>
      <c r="D118" s="9">
        <v>18</v>
      </c>
      <c r="E118" s="9">
        <v>25</v>
      </c>
      <c r="F118" s="9">
        <v>0.16470000000000001</v>
      </c>
      <c r="G118" s="15">
        <f t="shared" si="5"/>
        <v>0.9174590502690172</v>
      </c>
      <c r="H118" s="10">
        <f t="shared" ref="H118" si="17">AVERAGE(G118:G120)</f>
        <v>0.70809207288151732</v>
      </c>
      <c r="I118" s="9">
        <f t="shared" ref="I118" si="18">STDEV(G118:G120)</f>
        <v>0.18404647119906839</v>
      </c>
      <c r="J118" s="9">
        <f t="shared" ref="J118" si="19">(I118/H118)*100</f>
        <v>25.991884141578897</v>
      </c>
    </row>
    <row r="119" spans="1:10">
      <c r="A119" s="9">
        <v>116</v>
      </c>
      <c r="B119" s="9">
        <v>6</v>
      </c>
      <c r="C119" s="9">
        <v>3</v>
      </c>
      <c r="D119" s="9">
        <v>18</v>
      </c>
      <c r="E119" s="9">
        <v>25</v>
      </c>
      <c r="F119" s="9">
        <v>0.1149</v>
      </c>
      <c r="G119" s="15">
        <f t="shared" si="5"/>
        <v>0.57183002903484614</v>
      </c>
      <c r="H119" s="9"/>
      <c r="I119" s="9"/>
      <c r="J119" s="9"/>
    </row>
    <row r="120" spans="1:10">
      <c r="A120" s="9">
        <v>117</v>
      </c>
      <c r="B120" s="9">
        <v>6</v>
      </c>
      <c r="C120" s="9">
        <v>3</v>
      </c>
      <c r="D120" s="9">
        <v>18</v>
      </c>
      <c r="E120" s="9">
        <v>25</v>
      </c>
      <c r="F120" s="9">
        <v>0.124</v>
      </c>
      <c r="G120" s="15">
        <f t="shared" si="5"/>
        <v>0.63498713934068851</v>
      </c>
      <c r="H120" s="9"/>
      <c r="I120" s="9"/>
      <c r="J120" s="9"/>
    </row>
    <row r="121" spans="1:10">
      <c r="A121">
        <v>118</v>
      </c>
      <c r="B121">
        <v>6</v>
      </c>
      <c r="C121">
        <v>3</v>
      </c>
      <c r="D121">
        <v>20</v>
      </c>
      <c r="E121">
        <v>5</v>
      </c>
      <c r="F121">
        <v>0.1583</v>
      </c>
      <c r="G121" s="15">
        <f t="shared" si="5"/>
        <v>0.87304086280117166</v>
      </c>
      <c r="H121" s="7">
        <f t="shared" ref="H121" si="20">AVERAGE(G121:G123)</f>
        <v>0.90404105613810548</v>
      </c>
      <c r="I121">
        <f t="shared" ref="I121" si="21">STDEV(G121:G123)</f>
        <v>2.6855924367580674E-2</v>
      </c>
      <c r="J121">
        <f t="shared" ref="J121" si="22">(I121/H121)*100</f>
        <v>2.9706531783306573</v>
      </c>
    </row>
    <row r="122" spans="1:10">
      <c r="A122">
        <v>119</v>
      </c>
      <c r="B122">
        <v>6</v>
      </c>
      <c r="C122">
        <v>3</v>
      </c>
      <c r="D122">
        <v>20</v>
      </c>
      <c r="E122">
        <v>5</v>
      </c>
      <c r="F122">
        <v>0.1651</v>
      </c>
      <c r="G122" s="15">
        <f t="shared" si="5"/>
        <v>0.92023518698575724</v>
      </c>
    </row>
    <row r="123" spans="1:10">
      <c r="A123">
        <v>120</v>
      </c>
      <c r="B123">
        <v>6</v>
      </c>
      <c r="C123">
        <v>3</v>
      </c>
      <c r="D123">
        <v>20</v>
      </c>
      <c r="E123">
        <v>5</v>
      </c>
      <c r="F123">
        <v>0.16489999999999999</v>
      </c>
      <c r="G123" s="15">
        <f t="shared" si="5"/>
        <v>0.91884711862738722</v>
      </c>
    </row>
    <row r="124" spans="1:10">
      <c r="A124" s="1" t="s">
        <v>16</v>
      </c>
      <c r="B124" s="1" t="s">
        <v>8</v>
      </c>
      <c r="C124" s="1" t="s">
        <v>10</v>
      </c>
      <c r="D124" s="1" t="s">
        <v>11</v>
      </c>
      <c r="E124" s="1" t="s">
        <v>14</v>
      </c>
    </row>
    <row r="125" spans="1:10">
      <c r="A125">
        <v>121</v>
      </c>
      <c r="B125">
        <v>7</v>
      </c>
      <c r="C125">
        <v>1</v>
      </c>
      <c r="D125">
        <v>8</v>
      </c>
      <c r="E125" s="2" t="s">
        <v>18</v>
      </c>
    </row>
    <row r="126" spans="1:10">
      <c r="A126">
        <v>122</v>
      </c>
      <c r="B126">
        <v>7</v>
      </c>
      <c r="C126">
        <v>1</v>
      </c>
      <c r="D126">
        <v>8</v>
      </c>
      <c r="E126" s="2" t="s">
        <v>18</v>
      </c>
    </row>
    <row r="127" spans="1:10">
      <c r="A127">
        <v>123</v>
      </c>
      <c r="B127">
        <v>7</v>
      </c>
      <c r="C127">
        <v>1</v>
      </c>
      <c r="D127">
        <v>8</v>
      </c>
      <c r="E127" s="2" t="s">
        <v>18</v>
      </c>
    </row>
    <row r="128" spans="1:10">
      <c r="A128">
        <v>124</v>
      </c>
      <c r="B128">
        <v>7</v>
      </c>
      <c r="C128">
        <v>1</v>
      </c>
      <c r="D128">
        <v>20</v>
      </c>
      <c r="E128">
        <v>25</v>
      </c>
    </row>
    <row r="129" spans="1:5">
      <c r="A129">
        <v>125</v>
      </c>
      <c r="B129">
        <v>7</v>
      </c>
      <c r="C129">
        <v>1</v>
      </c>
      <c r="D129">
        <v>20</v>
      </c>
      <c r="E129">
        <v>25</v>
      </c>
    </row>
    <row r="130" spans="1:5">
      <c r="A130">
        <v>126</v>
      </c>
      <c r="B130">
        <v>7</v>
      </c>
      <c r="C130">
        <v>1</v>
      </c>
      <c r="D130">
        <v>20</v>
      </c>
      <c r="E130">
        <v>25</v>
      </c>
    </row>
    <row r="131" spans="1:5">
      <c r="A131">
        <v>127</v>
      </c>
      <c r="B131">
        <v>7</v>
      </c>
      <c r="C131">
        <v>2</v>
      </c>
      <c r="D131">
        <v>8</v>
      </c>
      <c r="E131" s="2" t="s">
        <v>18</v>
      </c>
    </row>
    <row r="132" spans="1:5">
      <c r="A132">
        <v>128</v>
      </c>
      <c r="B132">
        <v>7</v>
      </c>
      <c r="C132">
        <v>2</v>
      </c>
      <c r="D132">
        <v>8</v>
      </c>
      <c r="E132" s="2" t="s">
        <v>18</v>
      </c>
    </row>
    <row r="133" spans="1:5">
      <c r="A133">
        <v>129</v>
      </c>
      <c r="B133">
        <v>7</v>
      </c>
      <c r="C133">
        <v>2</v>
      </c>
      <c r="D133">
        <v>8</v>
      </c>
      <c r="E133" s="2" t="s">
        <v>18</v>
      </c>
    </row>
    <row r="134" spans="1:5">
      <c r="A134">
        <v>130</v>
      </c>
      <c r="B134">
        <v>7</v>
      </c>
      <c r="C134">
        <v>2</v>
      </c>
      <c r="D134">
        <v>20</v>
      </c>
      <c r="E134">
        <v>25</v>
      </c>
    </row>
    <row r="135" spans="1:5">
      <c r="A135">
        <v>131</v>
      </c>
      <c r="B135">
        <v>7</v>
      </c>
      <c r="C135">
        <v>2</v>
      </c>
      <c r="D135">
        <v>20</v>
      </c>
      <c r="E135">
        <v>25</v>
      </c>
    </row>
    <row r="136" spans="1:5">
      <c r="A136">
        <v>132</v>
      </c>
      <c r="B136">
        <v>7</v>
      </c>
      <c r="C136">
        <v>2</v>
      </c>
      <c r="D136">
        <v>20</v>
      </c>
      <c r="E136">
        <v>25</v>
      </c>
    </row>
    <row r="137" spans="1:5">
      <c r="A137">
        <v>133</v>
      </c>
      <c r="B137">
        <v>7</v>
      </c>
      <c r="C137">
        <v>3</v>
      </c>
      <c r="D137">
        <v>8</v>
      </c>
      <c r="E137" s="2" t="s">
        <v>18</v>
      </c>
    </row>
    <row r="138" spans="1:5">
      <c r="A138">
        <v>134</v>
      </c>
      <c r="B138">
        <v>7</v>
      </c>
      <c r="C138">
        <v>3</v>
      </c>
      <c r="D138">
        <v>8</v>
      </c>
      <c r="E138" s="2" t="s">
        <v>18</v>
      </c>
    </row>
    <row r="139" spans="1:5">
      <c r="A139">
        <v>135</v>
      </c>
      <c r="B139">
        <v>7</v>
      </c>
      <c r="C139">
        <v>3</v>
      </c>
      <c r="D139">
        <v>8</v>
      </c>
      <c r="E139" s="2" t="s">
        <v>18</v>
      </c>
    </row>
    <row r="140" spans="1:5">
      <c r="A140">
        <v>136</v>
      </c>
      <c r="B140">
        <v>7</v>
      </c>
      <c r="C140">
        <v>3</v>
      </c>
      <c r="D140">
        <v>20</v>
      </c>
      <c r="E140">
        <v>25</v>
      </c>
    </row>
    <row r="141" spans="1:5">
      <c r="A141">
        <v>137</v>
      </c>
      <c r="B141">
        <v>7</v>
      </c>
      <c r="C141">
        <v>3</v>
      </c>
      <c r="D141">
        <v>20</v>
      </c>
      <c r="E141">
        <v>25</v>
      </c>
    </row>
    <row r="142" spans="1:5">
      <c r="A142">
        <v>138</v>
      </c>
      <c r="B142">
        <v>7</v>
      </c>
      <c r="C142">
        <v>3</v>
      </c>
      <c r="D142">
        <v>20</v>
      </c>
      <c r="E142">
        <v>25</v>
      </c>
    </row>
    <row r="143" spans="1:5">
      <c r="A143">
        <v>139</v>
      </c>
      <c r="B143">
        <v>7</v>
      </c>
      <c r="C143">
        <v>4</v>
      </c>
      <c r="D143">
        <v>8</v>
      </c>
      <c r="E143" s="2" t="s">
        <v>18</v>
      </c>
    </row>
    <row r="144" spans="1:5">
      <c r="A144">
        <v>140</v>
      </c>
      <c r="B144">
        <v>7</v>
      </c>
      <c r="C144">
        <v>4</v>
      </c>
      <c r="D144">
        <v>8</v>
      </c>
      <c r="E144" s="2" t="s">
        <v>18</v>
      </c>
    </row>
    <row r="145" spans="1:5">
      <c r="A145">
        <v>141</v>
      </c>
      <c r="B145">
        <v>7</v>
      </c>
      <c r="C145">
        <v>4</v>
      </c>
      <c r="D145">
        <v>8</v>
      </c>
      <c r="E145" s="2" t="s">
        <v>18</v>
      </c>
    </row>
    <row r="146" spans="1:5">
      <c r="A146">
        <v>142</v>
      </c>
      <c r="B146">
        <v>7</v>
      </c>
      <c r="C146">
        <v>4</v>
      </c>
      <c r="D146">
        <v>20</v>
      </c>
      <c r="E146">
        <v>25</v>
      </c>
    </row>
    <row r="147" spans="1:5">
      <c r="A147">
        <v>143</v>
      </c>
      <c r="B147">
        <v>7</v>
      </c>
      <c r="C147">
        <v>4</v>
      </c>
      <c r="D147">
        <v>20</v>
      </c>
      <c r="E147">
        <v>25</v>
      </c>
    </row>
    <row r="148" spans="1:5">
      <c r="A148" s="1" t="s">
        <v>16</v>
      </c>
      <c r="B148" s="1" t="s">
        <v>8</v>
      </c>
      <c r="C148" s="1" t="s">
        <v>10</v>
      </c>
      <c r="D148" s="1" t="s">
        <v>11</v>
      </c>
      <c r="E148" s="1" t="s">
        <v>14</v>
      </c>
    </row>
    <row r="149" spans="1:5">
      <c r="A149">
        <v>144</v>
      </c>
      <c r="B149">
        <v>7</v>
      </c>
      <c r="C149">
        <v>4</v>
      </c>
      <c r="D149">
        <v>20</v>
      </c>
      <c r="E149">
        <v>25</v>
      </c>
    </row>
    <row r="150" spans="1:5">
      <c r="A150">
        <v>145</v>
      </c>
      <c r="B150">
        <v>7</v>
      </c>
      <c r="C150">
        <v>5</v>
      </c>
      <c r="D150">
        <v>8</v>
      </c>
      <c r="E150" s="2" t="s">
        <v>17</v>
      </c>
    </row>
    <row r="151" spans="1:5">
      <c r="A151">
        <v>146</v>
      </c>
      <c r="B151">
        <v>7</v>
      </c>
      <c r="C151">
        <v>5</v>
      </c>
      <c r="D151">
        <v>8</v>
      </c>
      <c r="E151" s="2" t="s">
        <v>17</v>
      </c>
    </row>
    <row r="152" spans="1:5">
      <c r="A152">
        <v>147</v>
      </c>
      <c r="B152">
        <v>7</v>
      </c>
      <c r="C152">
        <v>5</v>
      </c>
      <c r="D152">
        <v>8</v>
      </c>
      <c r="E152" s="2" t="s">
        <v>17</v>
      </c>
    </row>
    <row r="153" spans="1:5">
      <c r="A153">
        <v>148</v>
      </c>
      <c r="B153">
        <v>7</v>
      </c>
      <c r="C153">
        <v>5</v>
      </c>
      <c r="D153">
        <v>20</v>
      </c>
      <c r="E153">
        <v>25</v>
      </c>
    </row>
    <row r="154" spans="1:5">
      <c r="A154">
        <v>149</v>
      </c>
      <c r="B154">
        <v>7</v>
      </c>
      <c r="C154">
        <v>5</v>
      </c>
      <c r="D154">
        <v>20</v>
      </c>
      <c r="E154">
        <v>25</v>
      </c>
    </row>
    <row r="155" spans="1:5">
      <c r="A155">
        <v>150</v>
      </c>
      <c r="B155">
        <v>7</v>
      </c>
      <c r="C155">
        <v>5</v>
      </c>
      <c r="D155">
        <v>20</v>
      </c>
      <c r="E155">
        <v>25</v>
      </c>
    </row>
    <row r="156" spans="1:5">
      <c r="A156">
        <v>151</v>
      </c>
      <c r="B156">
        <v>7</v>
      </c>
      <c r="C156">
        <v>6</v>
      </c>
      <c r="D156">
        <v>8</v>
      </c>
      <c r="E156" s="2" t="s">
        <v>17</v>
      </c>
    </row>
    <row r="157" spans="1:5">
      <c r="A157">
        <v>152</v>
      </c>
      <c r="B157">
        <v>7</v>
      </c>
      <c r="C157">
        <v>6</v>
      </c>
      <c r="D157">
        <v>8</v>
      </c>
      <c r="E157" s="2" t="s">
        <v>17</v>
      </c>
    </row>
    <row r="158" spans="1:5">
      <c r="A158">
        <v>153</v>
      </c>
      <c r="B158">
        <v>7</v>
      </c>
      <c r="C158">
        <v>6</v>
      </c>
      <c r="D158">
        <v>8</v>
      </c>
      <c r="E158" s="2" t="s">
        <v>17</v>
      </c>
    </row>
    <row r="159" spans="1:5">
      <c r="A159">
        <v>154</v>
      </c>
      <c r="B159">
        <v>7</v>
      </c>
      <c r="C159">
        <v>6</v>
      </c>
      <c r="D159">
        <v>20</v>
      </c>
      <c r="E159">
        <v>25</v>
      </c>
    </row>
    <row r="160" spans="1:5">
      <c r="A160">
        <v>155</v>
      </c>
      <c r="B160">
        <v>7</v>
      </c>
      <c r="C160">
        <v>6</v>
      </c>
      <c r="D160">
        <v>20</v>
      </c>
      <c r="E160">
        <v>25</v>
      </c>
    </row>
    <row r="161" spans="1:5">
      <c r="A161">
        <v>156</v>
      </c>
      <c r="B161">
        <v>7</v>
      </c>
      <c r="C161">
        <v>6</v>
      </c>
      <c r="D161">
        <v>20</v>
      </c>
      <c r="E161">
        <v>25</v>
      </c>
    </row>
    <row r="162" spans="1:5">
      <c r="A162">
        <v>157</v>
      </c>
      <c r="B162">
        <v>7</v>
      </c>
      <c r="C162">
        <v>7</v>
      </c>
      <c r="D162">
        <v>8</v>
      </c>
      <c r="E162" s="2" t="s">
        <v>17</v>
      </c>
    </row>
    <row r="163" spans="1:5">
      <c r="A163">
        <v>158</v>
      </c>
      <c r="B163">
        <v>7</v>
      </c>
      <c r="C163">
        <v>7</v>
      </c>
      <c r="D163">
        <v>8</v>
      </c>
      <c r="E163" s="2" t="s">
        <v>17</v>
      </c>
    </row>
    <row r="164" spans="1:5">
      <c r="A164">
        <v>159</v>
      </c>
      <c r="B164">
        <v>7</v>
      </c>
      <c r="C164">
        <v>7</v>
      </c>
      <c r="D164">
        <v>8</v>
      </c>
      <c r="E164" s="2" t="s">
        <v>17</v>
      </c>
    </row>
    <row r="165" spans="1:5">
      <c r="A165">
        <v>160</v>
      </c>
      <c r="B165">
        <v>7</v>
      </c>
      <c r="C165">
        <v>7</v>
      </c>
      <c r="D165">
        <v>20</v>
      </c>
      <c r="E165">
        <v>25</v>
      </c>
    </row>
    <row r="166" spans="1:5">
      <c r="A166">
        <v>161</v>
      </c>
      <c r="B166">
        <v>7</v>
      </c>
      <c r="C166">
        <v>7</v>
      </c>
      <c r="D166">
        <v>20</v>
      </c>
      <c r="E166">
        <v>25</v>
      </c>
    </row>
    <row r="167" spans="1:5">
      <c r="A167">
        <v>162</v>
      </c>
      <c r="B167">
        <v>7</v>
      </c>
      <c r="C167">
        <v>7</v>
      </c>
      <c r="D167">
        <v>20</v>
      </c>
      <c r="E167">
        <v>25</v>
      </c>
    </row>
    <row r="168" spans="1:5">
      <c r="A168">
        <v>163</v>
      </c>
      <c r="B168">
        <v>7</v>
      </c>
      <c r="C168">
        <v>8</v>
      </c>
      <c r="D168">
        <v>8</v>
      </c>
      <c r="E168" s="2" t="s">
        <v>17</v>
      </c>
    </row>
    <row r="169" spans="1:5">
      <c r="A169">
        <v>164</v>
      </c>
      <c r="B169">
        <v>7</v>
      </c>
      <c r="C169">
        <v>8</v>
      </c>
      <c r="D169">
        <v>8</v>
      </c>
      <c r="E169" s="2" t="s">
        <v>17</v>
      </c>
    </row>
    <row r="170" spans="1:5">
      <c r="A170">
        <v>165</v>
      </c>
      <c r="B170">
        <v>7</v>
      </c>
      <c r="C170">
        <v>8</v>
      </c>
      <c r="D170">
        <v>8</v>
      </c>
      <c r="E170" s="2" t="s">
        <v>17</v>
      </c>
    </row>
    <row r="171" spans="1:5">
      <c r="A171">
        <v>166</v>
      </c>
      <c r="B171">
        <v>7</v>
      </c>
      <c r="C171">
        <v>8</v>
      </c>
      <c r="D171">
        <v>20</v>
      </c>
      <c r="E171">
        <v>25</v>
      </c>
    </row>
    <row r="172" spans="1:5">
      <c r="A172">
        <v>167</v>
      </c>
      <c r="B172">
        <v>7</v>
      </c>
      <c r="C172">
        <v>8</v>
      </c>
      <c r="D172">
        <v>20</v>
      </c>
      <c r="E172">
        <v>25</v>
      </c>
    </row>
    <row r="173" spans="1:5">
      <c r="A173">
        <v>168</v>
      </c>
      <c r="B173">
        <v>7</v>
      </c>
      <c r="C173">
        <v>8</v>
      </c>
      <c r="D173">
        <v>20</v>
      </c>
      <c r="E173">
        <v>25</v>
      </c>
    </row>
    <row r="174" spans="1:5">
      <c r="A174">
        <v>169</v>
      </c>
      <c r="B174">
        <v>7</v>
      </c>
      <c r="C174">
        <v>9</v>
      </c>
      <c r="D174">
        <v>8</v>
      </c>
      <c r="E174" s="2" t="s">
        <v>17</v>
      </c>
    </row>
    <row r="175" spans="1:5">
      <c r="A175">
        <v>170</v>
      </c>
      <c r="B175">
        <v>7</v>
      </c>
      <c r="C175">
        <v>9</v>
      </c>
      <c r="D175">
        <v>8</v>
      </c>
      <c r="E175" s="2" t="s">
        <v>17</v>
      </c>
    </row>
    <row r="176" spans="1:5">
      <c r="A176">
        <v>171</v>
      </c>
      <c r="B176">
        <v>7</v>
      </c>
      <c r="C176">
        <v>9</v>
      </c>
      <c r="D176">
        <v>8</v>
      </c>
      <c r="E176" s="2" t="s">
        <v>17</v>
      </c>
    </row>
    <row r="177" spans="1:5">
      <c r="A177">
        <v>172</v>
      </c>
      <c r="B177">
        <v>7</v>
      </c>
      <c r="C177">
        <v>9</v>
      </c>
      <c r="D177">
        <v>20</v>
      </c>
      <c r="E177">
        <v>25</v>
      </c>
    </row>
    <row r="178" spans="1:5">
      <c r="A178">
        <v>173</v>
      </c>
      <c r="B178">
        <v>7</v>
      </c>
      <c r="C178">
        <v>9</v>
      </c>
      <c r="D178">
        <v>20</v>
      </c>
      <c r="E178">
        <v>25</v>
      </c>
    </row>
    <row r="179" spans="1:5">
      <c r="A179">
        <v>174</v>
      </c>
      <c r="B179">
        <v>7</v>
      </c>
      <c r="C179">
        <v>9</v>
      </c>
      <c r="D179">
        <v>20</v>
      </c>
      <c r="E179">
        <v>25</v>
      </c>
    </row>
    <row r="180" spans="1:5">
      <c r="A180">
        <v>175</v>
      </c>
      <c r="B180">
        <v>7</v>
      </c>
      <c r="C180">
        <v>10</v>
      </c>
      <c r="D180">
        <v>8</v>
      </c>
      <c r="E180" s="2" t="s">
        <v>17</v>
      </c>
    </row>
    <row r="181" spans="1:5">
      <c r="A181">
        <v>176</v>
      </c>
      <c r="B181">
        <v>7</v>
      </c>
      <c r="C181">
        <v>10</v>
      </c>
      <c r="D181">
        <v>8</v>
      </c>
      <c r="E181" s="2" t="s">
        <v>17</v>
      </c>
    </row>
    <row r="182" spans="1:5">
      <c r="A182">
        <v>177</v>
      </c>
      <c r="B182">
        <v>7</v>
      </c>
      <c r="C182">
        <v>10</v>
      </c>
      <c r="D182">
        <v>8</v>
      </c>
      <c r="E182" s="2" t="s">
        <v>17</v>
      </c>
    </row>
    <row r="183" spans="1:5">
      <c r="A183">
        <v>178</v>
      </c>
      <c r="B183">
        <v>7</v>
      </c>
      <c r="C183">
        <v>10</v>
      </c>
      <c r="D183">
        <v>20</v>
      </c>
      <c r="E183">
        <v>25</v>
      </c>
    </row>
    <row r="184" spans="1:5">
      <c r="A184">
        <v>179</v>
      </c>
      <c r="B184">
        <v>7</v>
      </c>
      <c r="C184">
        <v>10</v>
      </c>
      <c r="D184">
        <v>20</v>
      </c>
      <c r="E184">
        <v>25</v>
      </c>
    </row>
    <row r="185" spans="1:5">
      <c r="A185">
        <v>180</v>
      </c>
      <c r="B185">
        <v>7</v>
      </c>
      <c r="C185">
        <v>10</v>
      </c>
      <c r="D185">
        <v>20</v>
      </c>
      <c r="E185">
        <v>25</v>
      </c>
    </row>
    <row r="186" spans="1:5">
      <c r="A186">
        <v>181</v>
      </c>
      <c r="B186">
        <v>7</v>
      </c>
      <c r="C186">
        <v>11</v>
      </c>
      <c r="D186">
        <v>8</v>
      </c>
      <c r="E186" s="2" t="s">
        <v>17</v>
      </c>
    </row>
    <row r="187" spans="1:5">
      <c r="A187">
        <v>182</v>
      </c>
      <c r="B187">
        <v>7</v>
      </c>
      <c r="C187">
        <v>11</v>
      </c>
      <c r="D187">
        <v>8</v>
      </c>
      <c r="E187" s="2" t="s">
        <v>17</v>
      </c>
    </row>
    <row r="188" spans="1:5">
      <c r="A188">
        <v>183</v>
      </c>
      <c r="B188">
        <v>7</v>
      </c>
      <c r="C188">
        <v>11</v>
      </c>
      <c r="D188">
        <v>8</v>
      </c>
      <c r="E188" s="2" t="s">
        <v>17</v>
      </c>
    </row>
    <row r="189" spans="1:5">
      <c r="A189">
        <v>184</v>
      </c>
      <c r="B189">
        <v>7</v>
      </c>
      <c r="C189">
        <v>11</v>
      </c>
      <c r="D189">
        <v>20</v>
      </c>
      <c r="E189">
        <v>25</v>
      </c>
    </row>
    <row r="190" spans="1:5">
      <c r="A190">
        <v>185</v>
      </c>
      <c r="B190">
        <v>7</v>
      </c>
      <c r="C190">
        <v>11</v>
      </c>
      <c r="D190">
        <v>20</v>
      </c>
      <c r="E190">
        <v>25</v>
      </c>
    </row>
    <row r="191" spans="1:5">
      <c r="A191">
        <v>186</v>
      </c>
      <c r="B191">
        <v>7</v>
      </c>
      <c r="C191">
        <v>11</v>
      </c>
      <c r="D191">
        <v>20</v>
      </c>
      <c r="E191">
        <v>25</v>
      </c>
    </row>
    <row r="192" spans="1:5">
      <c r="A192">
        <v>187</v>
      </c>
      <c r="B192">
        <v>7</v>
      </c>
      <c r="C192">
        <v>12</v>
      </c>
      <c r="D192">
        <v>8</v>
      </c>
      <c r="E192" s="2" t="s">
        <v>17</v>
      </c>
    </row>
    <row r="193" spans="1:5">
      <c r="A193">
        <v>188</v>
      </c>
      <c r="B193">
        <v>7</v>
      </c>
      <c r="C193">
        <v>12</v>
      </c>
      <c r="D193">
        <v>8</v>
      </c>
      <c r="E193" s="2" t="s">
        <v>17</v>
      </c>
    </row>
    <row r="194" spans="1:5">
      <c r="A194">
        <v>189</v>
      </c>
      <c r="B194">
        <v>7</v>
      </c>
      <c r="C194">
        <v>12</v>
      </c>
      <c r="D194">
        <v>8</v>
      </c>
      <c r="E194" s="2" t="s">
        <v>17</v>
      </c>
    </row>
    <row r="195" spans="1:5">
      <c r="A195">
        <v>190</v>
      </c>
      <c r="B195">
        <v>7</v>
      </c>
      <c r="C195">
        <v>12</v>
      </c>
      <c r="D195">
        <v>20</v>
      </c>
      <c r="E195">
        <v>25</v>
      </c>
    </row>
    <row r="196" spans="1:5">
      <c r="A196">
        <v>191</v>
      </c>
      <c r="B196">
        <v>7</v>
      </c>
      <c r="C196">
        <v>12</v>
      </c>
      <c r="D196">
        <v>20</v>
      </c>
      <c r="E196">
        <v>25</v>
      </c>
    </row>
    <row r="197" spans="1:5">
      <c r="A197">
        <v>192</v>
      </c>
      <c r="B197">
        <v>7</v>
      </c>
      <c r="C197">
        <v>12</v>
      </c>
      <c r="D197">
        <v>20</v>
      </c>
      <c r="E197">
        <v>25</v>
      </c>
    </row>
    <row r="198" spans="1:5">
      <c r="A198">
        <v>193</v>
      </c>
      <c r="B198">
        <v>7</v>
      </c>
      <c r="C198">
        <v>13</v>
      </c>
      <c r="D198">
        <v>8</v>
      </c>
      <c r="E198" s="2" t="s">
        <v>17</v>
      </c>
    </row>
    <row r="199" spans="1:5">
      <c r="A199">
        <v>194</v>
      </c>
      <c r="B199">
        <v>7</v>
      </c>
      <c r="C199">
        <v>13</v>
      </c>
      <c r="D199">
        <v>8</v>
      </c>
      <c r="E199" s="2" t="s">
        <v>17</v>
      </c>
    </row>
    <row r="200" spans="1:5">
      <c r="A200">
        <v>195</v>
      </c>
      <c r="B200">
        <v>7</v>
      </c>
      <c r="C200">
        <v>13</v>
      </c>
      <c r="D200">
        <v>8</v>
      </c>
      <c r="E200" s="2" t="s">
        <v>17</v>
      </c>
    </row>
    <row r="201" spans="1:5">
      <c r="A201">
        <v>196</v>
      </c>
      <c r="B201">
        <v>7</v>
      </c>
      <c r="C201">
        <v>13</v>
      </c>
      <c r="D201">
        <v>20</v>
      </c>
      <c r="E201">
        <v>25</v>
      </c>
    </row>
    <row r="202" spans="1:5">
      <c r="A202">
        <v>197</v>
      </c>
      <c r="B202">
        <v>7</v>
      </c>
      <c r="C202">
        <v>13</v>
      </c>
      <c r="D202">
        <v>20</v>
      </c>
      <c r="E202">
        <v>25</v>
      </c>
    </row>
    <row r="203" spans="1:5">
      <c r="A203">
        <v>198</v>
      </c>
      <c r="B203">
        <v>7</v>
      </c>
      <c r="C203">
        <v>13</v>
      </c>
    </row>
  </sheetData>
  <phoneticPr fontId="4" type="noConversion"/>
  <hyperlinks>
    <hyperlink ref="F1" r:id="rId1"/>
  </hyperlinks>
  <pageMargins left="0.75" right="0.75" top="1" bottom="1" header="0.5" footer="0.5"/>
  <colBreaks count="1" manualBreakCount="1">
    <brk id="7" max="1048575" man="1"/>
  </col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21"/>
  <sheetViews>
    <sheetView view="pageLayout" workbookViewId="0">
      <selection activeCell="E9" sqref="E9"/>
    </sheetView>
  </sheetViews>
  <sheetFormatPr baseColWidth="10" defaultRowHeight="13"/>
  <sheetData>
    <row r="1" spans="1:3">
      <c r="A1" s="1" t="s">
        <v>15</v>
      </c>
      <c r="B1" s="3" t="s">
        <v>52</v>
      </c>
      <c r="C1" s="3" t="s">
        <v>53</v>
      </c>
    </row>
    <row r="2" spans="1:3">
      <c r="A2">
        <v>175</v>
      </c>
      <c r="B2" s="7">
        <v>1.499985071331696</v>
      </c>
      <c r="C2" s="7">
        <v>6.1414508962015293E-2</v>
      </c>
    </row>
    <row r="3" spans="1:3">
      <c r="B3" s="7"/>
      <c r="C3" s="7"/>
    </row>
    <row r="4" spans="1:3">
      <c r="B4" s="7"/>
      <c r="C4" s="7"/>
    </row>
    <row r="5" spans="1:3">
      <c r="A5">
        <v>150</v>
      </c>
      <c r="B5" s="7">
        <v>1.3042674328015029</v>
      </c>
      <c r="C5" s="7">
        <v>8.1330422260079985E-2</v>
      </c>
    </row>
    <row r="6" spans="1:3">
      <c r="B6" s="7"/>
      <c r="C6" s="7"/>
    </row>
    <row r="7" spans="1:3">
      <c r="B7" s="7"/>
      <c r="C7" s="7"/>
    </row>
    <row r="8" spans="1:3">
      <c r="A8">
        <v>125</v>
      </c>
      <c r="B8" s="7">
        <v>1.1120199651672351</v>
      </c>
      <c r="C8" s="7">
        <v>6.6949421116345803E-2</v>
      </c>
    </row>
    <row r="9" spans="1:3">
      <c r="B9" s="7"/>
      <c r="C9" s="7"/>
    </row>
    <row r="10" spans="1:3">
      <c r="B10" s="7"/>
      <c r="C10" s="7"/>
    </row>
    <row r="11" spans="1:3">
      <c r="A11">
        <v>100</v>
      </c>
      <c r="B11" s="7">
        <v>1.3766783321631462</v>
      </c>
      <c r="C11" s="7">
        <v>0.22480744490095211</v>
      </c>
    </row>
    <row r="12" spans="1:3">
      <c r="B12" s="7"/>
      <c r="C12" s="7"/>
    </row>
    <row r="13" spans="1:3">
      <c r="B13" s="7"/>
      <c r="C13" s="7"/>
    </row>
    <row r="14" spans="1:3">
      <c r="A14">
        <v>75</v>
      </c>
      <c r="B14" s="7">
        <v>1.1636098391533263</v>
      </c>
      <c r="C14" s="7">
        <v>0.11455208808556783</v>
      </c>
    </row>
    <row r="15" spans="1:3">
      <c r="B15" s="7"/>
      <c r="C15" s="7"/>
    </row>
    <row r="16" spans="1:3">
      <c r="B16" s="7"/>
      <c r="C16" s="7"/>
    </row>
    <row r="17" spans="1:3">
      <c r="A17">
        <v>45</v>
      </c>
      <c r="B17" s="7">
        <v>0.82792864115414155</v>
      </c>
      <c r="C17" s="7">
        <v>0.12759663136402169</v>
      </c>
    </row>
    <row r="18" spans="1:3">
      <c r="B18" s="7"/>
      <c r="C18" s="7"/>
    </row>
    <row r="19" spans="1:3">
      <c r="B19" s="7"/>
      <c r="C19" s="7"/>
    </row>
    <row r="20" spans="1:3">
      <c r="A20">
        <v>25</v>
      </c>
      <c r="B20" s="7">
        <v>1.0377583079944313</v>
      </c>
      <c r="C20" s="7">
        <v>9.2012111896094692E-2</v>
      </c>
    </row>
    <row r="21" spans="1:3">
      <c r="B21" s="7"/>
      <c r="C21" s="7"/>
    </row>
    <row r="22" spans="1:3">
      <c r="B22" s="7"/>
      <c r="C22" s="7"/>
    </row>
    <row r="23" spans="1:3">
      <c r="B23" s="7"/>
      <c r="C23" s="7"/>
    </row>
    <row r="24" spans="1:3">
      <c r="B24" s="7"/>
      <c r="C24" s="7"/>
    </row>
    <row r="25" spans="1:3">
      <c r="B25" s="7"/>
      <c r="C25" s="7"/>
    </row>
    <row r="26" spans="1:3">
      <c r="A26">
        <v>175</v>
      </c>
      <c r="B26" s="7">
        <v>1.4686357083171331</v>
      </c>
      <c r="C26" s="7">
        <v>7.595530909038116E-2</v>
      </c>
    </row>
    <row r="27" spans="1:3">
      <c r="B27" s="7"/>
      <c r="C27" s="7"/>
    </row>
    <row r="28" spans="1:3">
      <c r="B28" s="7"/>
      <c r="C28" s="7"/>
    </row>
    <row r="29" spans="1:3">
      <c r="A29">
        <v>150</v>
      </c>
      <c r="B29" s="7">
        <v>0.99001679485897809</v>
      </c>
      <c r="C29" s="7">
        <v>4.7250535875685722E-2</v>
      </c>
    </row>
    <row r="30" spans="1:3">
      <c r="B30" s="7"/>
      <c r="C30" s="7"/>
    </row>
    <row r="31" spans="1:3">
      <c r="B31" s="7"/>
      <c r="C31" s="7"/>
    </row>
    <row r="32" spans="1:3">
      <c r="A32">
        <v>125</v>
      </c>
      <c r="B32" s="7">
        <v>1.2873792677746658</v>
      </c>
      <c r="C32" s="7">
        <v>0.21482347916222372</v>
      </c>
    </row>
    <row r="33" spans="1:3">
      <c r="B33" s="7"/>
      <c r="C33" s="7"/>
    </row>
    <row r="34" spans="1:3">
      <c r="B34" s="7"/>
      <c r="C34" s="7"/>
    </row>
    <row r="35" spans="1:3">
      <c r="A35">
        <v>100</v>
      </c>
      <c r="B35" s="7">
        <v>0.92763821823039816</v>
      </c>
      <c r="C35" s="7">
        <v>4.7642973661101366E-2</v>
      </c>
    </row>
    <row r="36" spans="1:3">
      <c r="B36" s="7"/>
      <c r="C36" s="7"/>
    </row>
    <row r="37" spans="1:3">
      <c r="B37" s="7"/>
      <c r="C37" s="7"/>
    </row>
    <row r="38" spans="1:3">
      <c r="A38">
        <v>75</v>
      </c>
      <c r="B38" s="7">
        <v>0.7770328013472354</v>
      </c>
      <c r="C38" s="7">
        <v>9.9673875964881906E-2</v>
      </c>
    </row>
    <row r="39" spans="1:3">
      <c r="B39" s="7"/>
      <c r="C39" s="7"/>
    </row>
    <row r="40" spans="1:3">
      <c r="B40" s="7"/>
      <c r="C40" s="7"/>
    </row>
    <row r="41" spans="1:3">
      <c r="A41">
        <v>45</v>
      </c>
      <c r="B41" s="7">
        <v>0.9803848158484646</v>
      </c>
      <c r="C41" s="7">
        <v>0.10136780427369241</v>
      </c>
    </row>
    <row r="42" spans="1:3">
      <c r="B42" s="7"/>
      <c r="C42" s="7"/>
    </row>
    <row r="43" spans="1:3">
      <c r="B43" s="7"/>
      <c r="C43" s="7"/>
    </row>
    <row r="44" spans="1:3">
      <c r="A44">
        <v>25</v>
      </c>
      <c r="B44" s="7">
        <v>0.87234682862198676</v>
      </c>
      <c r="C44" s="7">
        <v>1.5221357874480016E-2</v>
      </c>
    </row>
    <row r="45" spans="1:3">
      <c r="B45" s="7"/>
      <c r="C45" s="7"/>
    </row>
    <row r="46" spans="1:3">
      <c r="B46" s="7"/>
      <c r="C46" s="7"/>
    </row>
    <row r="47" spans="1:3">
      <c r="A47">
        <v>5</v>
      </c>
      <c r="B47" s="7">
        <v>0.67570381118621325</v>
      </c>
      <c r="C47" s="7">
        <v>0.10419145977829437</v>
      </c>
    </row>
    <row r="48" spans="1:3">
      <c r="B48" s="7"/>
      <c r="C48" s="7"/>
    </row>
    <row r="49" spans="1:3">
      <c r="B49" s="7"/>
      <c r="C49" s="7"/>
    </row>
    <row r="50" spans="1:3">
      <c r="A50" s="1"/>
    </row>
    <row r="51" spans="1:3">
      <c r="A51">
        <v>175</v>
      </c>
      <c r="B51" s="7">
        <v>1.708547959647543</v>
      </c>
      <c r="C51" s="7">
        <v>0.10535003382343294</v>
      </c>
    </row>
    <row r="52" spans="1:3">
      <c r="B52" s="7"/>
      <c r="C52" s="7"/>
    </row>
    <row r="53" spans="1:3">
      <c r="B53" s="7"/>
      <c r="C53" s="7"/>
    </row>
    <row r="54" spans="1:3">
      <c r="A54">
        <v>150</v>
      </c>
      <c r="B54" s="7">
        <v>1.3392004864871521</v>
      </c>
      <c r="C54" s="7">
        <v>0.17582549263636157</v>
      </c>
    </row>
    <row r="55" spans="1:3">
      <c r="B55" s="7"/>
      <c r="C55" s="7"/>
    </row>
    <row r="56" spans="1:3">
      <c r="B56" s="7"/>
      <c r="C56" s="7"/>
    </row>
    <row r="57" spans="1:3">
      <c r="A57">
        <v>125</v>
      </c>
      <c r="B57" s="7">
        <v>1.0183481411216146</v>
      </c>
      <c r="C57" s="7">
        <v>3.5998161455845328E-2</v>
      </c>
    </row>
    <row r="58" spans="1:3">
      <c r="B58" s="7"/>
      <c r="C58" s="7"/>
    </row>
    <row r="59" spans="1:3">
      <c r="B59" s="7"/>
      <c r="C59" s="7"/>
    </row>
    <row r="60" spans="1:3">
      <c r="A60">
        <v>100</v>
      </c>
      <c r="B60" s="7">
        <v>0.90982467429798108</v>
      </c>
      <c r="C60" s="7">
        <v>0.1043431398643363</v>
      </c>
    </row>
    <row r="61" spans="1:3">
      <c r="B61" s="7"/>
      <c r="C61" s="7"/>
    </row>
    <row r="62" spans="1:3">
      <c r="B62" s="7"/>
      <c r="C62" s="7"/>
    </row>
    <row r="63" spans="1:3">
      <c r="A63">
        <v>75</v>
      </c>
      <c r="B63" s="7">
        <v>0.96072051410488724</v>
      </c>
      <c r="C63" s="7">
        <v>1.8523476233237881E-2</v>
      </c>
    </row>
    <row r="66" spans="1:3">
      <c r="A66">
        <v>45</v>
      </c>
      <c r="B66" s="7">
        <v>0.57228013613542483</v>
      </c>
      <c r="C66" s="7">
        <v>1.3550593817196352E-2</v>
      </c>
    </row>
    <row r="69" spans="1:3">
      <c r="A69">
        <v>25</v>
      </c>
      <c r="B69" s="7">
        <v>0.73161884242103203</v>
      </c>
      <c r="C69" s="7">
        <v>0.13796097237931262</v>
      </c>
    </row>
    <row r="72" spans="1:3">
      <c r="A72">
        <v>5</v>
      </c>
      <c r="B72" s="7">
        <v>0.65888162719355448</v>
      </c>
      <c r="C72" s="7">
        <v>2.2371179534743029E-2</v>
      </c>
    </row>
    <row r="75" spans="1:3">
      <c r="A75">
        <v>175</v>
      </c>
      <c r="B75" s="8">
        <v>1.7072699461816405</v>
      </c>
      <c r="C75" s="8">
        <v>0.12955965646192977</v>
      </c>
    </row>
    <row r="78" spans="1:3">
      <c r="A78">
        <v>150</v>
      </c>
      <c r="B78" s="7">
        <v>1.4058277676889197</v>
      </c>
      <c r="C78" s="7">
        <v>0.59879076688587185</v>
      </c>
    </row>
    <row r="81" spans="1:3">
      <c r="A81">
        <v>125</v>
      </c>
      <c r="B81" s="8">
        <v>0.78304776423350619</v>
      </c>
      <c r="C81" s="7">
        <v>5.7300217285637993E-2</v>
      </c>
    </row>
    <row r="84" spans="1:3">
      <c r="A84">
        <v>100</v>
      </c>
      <c r="B84" s="7">
        <v>1.0310493109289756</v>
      </c>
      <c r="C84" s="7">
        <v>0.19328862273817268</v>
      </c>
    </row>
    <row r="87" spans="1:3">
      <c r="A87">
        <v>75</v>
      </c>
      <c r="B87" s="8">
        <v>0.68033070571411403</v>
      </c>
      <c r="C87" s="8">
        <v>1.2127407427785723E-2</v>
      </c>
    </row>
    <row r="90" spans="1:3">
      <c r="A90">
        <v>45</v>
      </c>
      <c r="B90" s="7">
        <v>0.64239017058532943</v>
      </c>
      <c r="C90" s="7">
        <v>6.8636904233112458E-2</v>
      </c>
    </row>
    <row r="93" spans="1:3">
      <c r="A93">
        <v>25</v>
      </c>
      <c r="B93" s="8">
        <v>0.53666563062280204</v>
      </c>
      <c r="C93" s="7">
        <v>5.3293209083847139E-2</v>
      </c>
    </row>
    <row r="96" spans="1:3">
      <c r="A96">
        <v>5</v>
      </c>
      <c r="B96" s="7">
        <v>0.7652342203010889</v>
      </c>
      <c r="C96">
        <v>1.0624240516226154E-2</v>
      </c>
    </row>
    <row r="99" spans="1:3">
      <c r="A99" s="1"/>
    </row>
    <row r="100" spans="1:3">
      <c r="A100">
        <v>175</v>
      </c>
      <c r="B100" s="7">
        <v>1.8789277331667507</v>
      </c>
      <c r="C100">
        <v>3.1149173553868117E-2</v>
      </c>
    </row>
    <row r="103" spans="1:3">
      <c r="A103">
        <v>150</v>
      </c>
      <c r="B103" s="7">
        <v>1.9957568199962399</v>
      </c>
      <c r="C103">
        <v>3.9458350767525095E-2</v>
      </c>
    </row>
    <row r="106" spans="1:3">
      <c r="A106">
        <v>125</v>
      </c>
      <c r="B106" s="7">
        <v>1.1763337991050526</v>
      </c>
      <c r="C106">
        <v>4.6391395951263327E-2</v>
      </c>
    </row>
    <row r="109" spans="1:3">
      <c r="A109">
        <v>100</v>
      </c>
      <c r="B109" s="7">
        <v>0.59866601729666924</v>
      </c>
      <c r="C109">
        <v>4.4425416402300591E-2</v>
      </c>
    </row>
    <row r="112" spans="1:3">
      <c r="A112">
        <v>75</v>
      </c>
      <c r="B112" s="7">
        <v>0.97483254241498385</v>
      </c>
      <c r="C112">
        <v>0.11713630266922689</v>
      </c>
    </row>
    <row r="115" spans="1:3">
      <c r="A115">
        <v>45</v>
      </c>
      <c r="B115" s="7">
        <v>10.787550457186468</v>
      </c>
      <c r="C115">
        <v>3.5594775083859151E-2</v>
      </c>
    </row>
    <row r="118" spans="1:3">
      <c r="A118">
        <v>25</v>
      </c>
      <c r="B118" s="7">
        <v>0.68727104750596479</v>
      </c>
      <c r="C118">
        <v>1.4330307302595883E-2</v>
      </c>
    </row>
    <row r="121" spans="1:3">
      <c r="A121">
        <v>5</v>
      </c>
      <c r="B121" s="7">
        <v>0.90404105613810548</v>
      </c>
      <c r="C121">
        <v>2.6855924367580674E-2</v>
      </c>
    </row>
  </sheetData>
  <phoneticPr fontId="4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79"/>
  <sheetViews>
    <sheetView tabSelected="1" view="pageLayout" workbookViewId="0">
      <selection activeCell="I42" sqref="I42"/>
    </sheetView>
  </sheetViews>
  <sheetFormatPr baseColWidth="10" defaultRowHeight="13"/>
  <cols>
    <col min="1" max="1" width="5" bestFit="1" customWidth="1"/>
    <col min="2" max="2" width="6.85546875" bestFit="1" customWidth="1"/>
    <col min="3" max="3" width="4.5703125" bestFit="1" customWidth="1"/>
    <col min="4" max="5" width="5.85546875" bestFit="1" customWidth="1"/>
    <col min="6" max="6" width="10.5703125" bestFit="1" customWidth="1"/>
    <col min="7" max="10" width="12" bestFit="1" customWidth="1"/>
  </cols>
  <sheetData>
    <row r="1" spans="1:17">
      <c r="A1" s="1" t="s">
        <v>16</v>
      </c>
      <c r="B1" s="1" t="s">
        <v>8</v>
      </c>
      <c r="C1" s="1" t="s">
        <v>10</v>
      </c>
      <c r="D1" s="1" t="s">
        <v>11</v>
      </c>
      <c r="E1" s="1" t="s">
        <v>14</v>
      </c>
      <c r="F1" s="14" t="s">
        <v>55</v>
      </c>
      <c r="G1" s="14" t="s">
        <v>51</v>
      </c>
      <c r="H1" s="14" t="s">
        <v>56</v>
      </c>
      <c r="I1" s="14" t="s">
        <v>53</v>
      </c>
      <c r="J1" s="14" t="s">
        <v>54</v>
      </c>
      <c r="M1" s="5" t="s">
        <v>34</v>
      </c>
      <c r="N1" s="5" t="s">
        <v>38</v>
      </c>
      <c r="O1" s="5" t="s">
        <v>50</v>
      </c>
      <c r="P1" s="5" t="s">
        <v>49</v>
      </c>
      <c r="Q1" s="5" t="s">
        <v>47</v>
      </c>
    </row>
    <row r="2" spans="1:17">
      <c r="A2">
        <v>121</v>
      </c>
      <c r="B2">
        <v>7</v>
      </c>
      <c r="C2">
        <v>1</v>
      </c>
      <c r="D2">
        <v>8</v>
      </c>
      <c r="E2" s="2" t="s">
        <v>18</v>
      </c>
      <c r="F2">
        <v>0.21340000000000001</v>
      </c>
      <c r="G2">
        <f>FORECAST(F2,O$2:O$10,N$2:N$10)</f>
        <v>1.1732449242840939</v>
      </c>
      <c r="H2">
        <f>AVERAGE(G2:G4)</f>
        <v>1.1384141764191806</v>
      </c>
      <c r="I2">
        <f>STDEV(G2:G4)</f>
        <v>3.2445793731853335E-2</v>
      </c>
      <c r="J2">
        <f>(I2/H2)*100</f>
        <v>2.8500869370680011</v>
      </c>
      <c r="M2" s="6" t="s">
        <v>20</v>
      </c>
      <c r="N2" s="6">
        <v>2.0199999999999999E-2</v>
      </c>
      <c r="O2" s="6">
        <v>0</v>
      </c>
      <c r="P2" s="5" t="s">
        <v>30</v>
      </c>
      <c r="Q2" s="5" t="s">
        <v>48</v>
      </c>
    </row>
    <row r="3" spans="1:17">
      <c r="A3">
        <v>122</v>
      </c>
      <c r="B3">
        <v>7</v>
      </c>
      <c r="C3">
        <v>1</v>
      </c>
      <c r="D3">
        <v>8</v>
      </c>
      <c r="E3" s="2" t="s">
        <v>18</v>
      </c>
      <c r="F3">
        <v>0.20399999999999999</v>
      </c>
      <c r="G3">
        <f>FORECAST(F3,O$2:O$10,N$2:N$10)</f>
        <v>1.1090470752781756</v>
      </c>
      <c r="M3" s="6" t="s">
        <v>21</v>
      </c>
      <c r="N3" s="6">
        <v>2.5999999999999999E-2</v>
      </c>
      <c r="O3" s="6">
        <v>0</v>
      </c>
      <c r="P3" s="6"/>
      <c r="Q3" s="6"/>
    </row>
    <row r="4" spans="1:17">
      <c r="A4">
        <v>123</v>
      </c>
      <c r="B4">
        <v>7</v>
      </c>
      <c r="C4">
        <v>1</v>
      </c>
      <c r="D4">
        <v>8</v>
      </c>
      <c r="E4" s="2" t="s">
        <v>18</v>
      </c>
      <c r="F4">
        <v>0.20749999999999999</v>
      </c>
      <c r="G4">
        <f t="shared" ref="G4:G24" si="0">FORECAST(F4,O$2:O$10,N$2:N$10)</f>
        <v>1.1329505296952727</v>
      </c>
      <c r="M4" s="6" t="s">
        <v>22</v>
      </c>
      <c r="N4" s="6">
        <v>1.89E-2</v>
      </c>
      <c r="O4" s="6">
        <v>0</v>
      </c>
      <c r="P4" s="6"/>
      <c r="Q4" s="6"/>
    </row>
    <row r="5" spans="1:17">
      <c r="A5">
        <v>124</v>
      </c>
      <c r="B5">
        <v>7</v>
      </c>
      <c r="C5">
        <v>1</v>
      </c>
      <c r="D5">
        <v>20</v>
      </c>
      <c r="E5">
        <v>25</v>
      </c>
      <c r="F5">
        <v>0.1724</v>
      </c>
      <c r="G5">
        <f t="shared" si="0"/>
        <v>0.89323302968381224</v>
      </c>
      <c r="H5">
        <f>AVERAGE(G5:G7)</f>
        <v>0.87889095703355391</v>
      </c>
      <c r="I5">
        <f>STDEV(G5:G7)</f>
        <v>1.4342072650264435E-2</v>
      </c>
      <c r="J5">
        <f>(I5/H5)*100</f>
        <v>1.6318375488436034</v>
      </c>
      <c r="M5" s="6" t="s">
        <v>24</v>
      </c>
      <c r="N5" s="6">
        <v>7.3499999999999996E-2</v>
      </c>
      <c r="O5" s="6">
        <f>O6/2</f>
        <v>0.30043590844543377</v>
      </c>
      <c r="P5" s="6"/>
      <c r="Q5" s="6"/>
    </row>
    <row r="6" spans="1:17">
      <c r="A6">
        <v>125</v>
      </c>
      <c r="B6">
        <v>7</v>
      </c>
      <c r="C6">
        <v>1</v>
      </c>
      <c r="D6">
        <v>20</v>
      </c>
      <c r="E6">
        <v>25</v>
      </c>
      <c r="F6">
        <v>0.17030000000000001</v>
      </c>
      <c r="G6">
        <f t="shared" si="0"/>
        <v>0.87889095703355413</v>
      </c>
      <c r="M6" s="6" t="s">
        <v>25</v>
      </c>
      <c r="N6" s="6">
        <v>0.12690000000000001</v>
      </c>
      <c r="O6" s="6">
        <f>O7/2</f>
        <v>0.60087181689086755</v>
      </c>
      <c r="P6" s="6"/>
      <c r="Q6" s="6"/>
    </row>
    <row r="7" spans="1:17">
      <c r="A7">
        <v>126</v>
      </c>
      <c r="B7">
        <v>7</v>
      </c>
      <c r="C7">
        <v>1</v>
      </c>
      <c r="D7">
        <v>20</v>
      </c>
      <c r="E7">
        <v>25</v>
      </c>
      <c r="F7">
        <v>0.16819999999999999</v>
      </c>
      <c r="G7">
        <f t="shared" si="0"/>
        <v>0.86454888438329558</v>
      </c>
      <c r="M7" s="6" t="s">
        <v>26</v>
      </c>
      <c r="N7" s="6">
        <v>0.22889999999999999</v>
      </c>
      <c r="O7" s="6">
        <f>O8/2</f>
        <v>1.2017436337817351</v>
      </c>
      <c r="P7" s="6"/>
      <c r="Q7" s="6"/>
    </row>
    <row r="8" spans="1:17">
      <c r="A8">
        <v>127</v>
      </c>
      <c r="B8">
        <v>7</v>
      </c>
      <c r="C8">
        <v>2</v>
      </c>
      <c r="D8">
        <v>8</v>
      </c>
      <c r="E8" s="2" t="s">
        <v>18</v>
      </c>
      <c r="F8">
        <v>0.2001</v>
      </c>
      <c r="G8">
        <f t="shared" si="0"/>
        <v>1.0824117974991245</v>
      </c>
      <c r="H8">
        <f>AVERAGE(G8:G10)</f>
        <v>1.0500852210493361</v>
      </c>
      <c r="I8">
        <f t="shared" ref="I8" si="1">STDEV(G8:G10)</f>
        <v>2.8070509736075899E-2</v>
      </c>
      <c r="J8">
        <f t="shared" ref="J8" si="2">(I8/H8)*100</f>
        <v>2.6731649177983301</v>
      </c>
      <c r="M8" s="6" t="s">
        <v>27</v>
      </c>
      <c r="N8" s="6">
        <v>0.4415</v>
      </c>
      <c r="O8" s="6">
        <f>O9/2</f>
        <v>2.4034872675634702</v>
      </c>
      <c r="P8" s="6"/>
      <c r="Q8" s="6"/>
    </row>
    <row r="9" spans="1:17">
      <c r="A9">
        <v>128</v>
      </c>
      <c r="B9">
        <v>7</v>
      </c>
      <c r="C9">
        <v>2</v>
      </c>
      <c r="D9">
        <v>8</v>
      </c>
      <c r="E9" s="2" t="s">
        <v>18</v>
      </c>
      <c r="F9">
        <v>0.1933</v>
      </c>
      <c r="G9">
        <f t="shared" si="0"/>
        <v>1.0359708003459069</v>
      </c>
      <c r="M9" s="6" t="s">
        <v>28</v>
      </c>
      <c r="N9" s="6">
        <v>0.81989999999999996</v>
      </c>
      <c r="O9" s="6">
        <f>O10/2</f>
        <v>4.8069745351269404</v>
      </c>
      <c r="P9" s="6"/>
      <c r="Q9" s="6"/>
    </row>
    <row r="10" spans="1:17">
      <c r="A10">
        <v>129</v>
      </c>
      <c r="B10">
        <v>7</v>
      </c>
      <c r="C10">
        <v>2</v>
      </c>
      <c r="D10">
        <v>8</v>
      </c>
      <c r="E10" s="2" t="s">
        <v>18</v>
      </c>
      <c r="F10">
        <v>0.19270000000000001</v>
      </c>
      <c r="G10">
        <f t="shared" si="0"/>
        <v>1.0318730653029762</v>
      </c>
      <c r="M10" s="6" t="s">
        <v>29</v>
      </c>
      <c r="N10" s="6">
        <v>1.3900999999999999</v>
      </c>
      <c r="O10" s="6">
        <f>P24</f>
        <v>9.6139490702538808</v>
      </c>
      <c r="P10" s="6"/>
      <c r="Q10" s="6"/>
    </row>
    <row r="11" spans="1:17">
      <c r="A11">
        <v>130</v>
      </c>
      <c r="B11">
        <v>7</v>
      </c>
      <c r="C11">
        <v>2</v>
      </c>
      <c r="D11">
        <v>20</v>
      </c>
      <c r="E11">
        <v>25</v>
      </c>
      <c r="F11">
        <v>0.16139999999999999</v>
      </c>
      <c r="G11">
        <f t="shared" si="0"/>
        <v>0.81810788723007821</v>
      </c>
      <c r="H11">
        <f>AVERAGE(G11:G13)</f>
        <v>0.82197797032617981</v>
      </c>
      <c r="I11">
        <f t="shared" ref="I11" si="3">STDEV(G11:G13)</f>
        <v>5.439833657852125E-2</v>
      </c>
      <c r="J11">
        <f t="shared" ref="J11" si="4">(I11/H11)*100</f>
        <v>6.6179798659244771</v>
      </c>
      <c r="M11" s="6"/>
      <c r="N11" s="6"/>
      <c r="O11" s="6"/>
      <c r="P11" s="6"/>
      <c r="Q11" s="6"/>
    </row>
    <row r="12" spans="1:17">
      <c r="A12">
        <v>131</v>
      </c>
      <c r="B12">
        <v>7</v>
      </c>
      <c r="C12">
        <v>2</v>
      </c>
      <c r="D12">
        <v>20</v>
      </c>
      <c r="E12">
        <v>25</v>
      </c>
      <c r="F12">
        <v>0.17019999999999999</v>
      </c>
      <c r="G12">
        <f t="shared" si="0"/>
        <v>0.87820800119306552</v>
      </c>
      <c r="M12" s="6" t="s">
        <v>23</v>
      </c>
      <c r="N12" s="6">
        <v>0</v>
      </c>
      <c r="O12" s="6">
        <v>0</v>
      </c>
      <c r="P12" s="6"/>
      <c r="Q12" s="6"/>
    </row>
    <row r="13" spans="1:17">
      <c r="A13">
        <v>132</v>
      </c>
      <c r="B13">
        <v>7</v>
      </c>
      <c r="C13">
        <v>2</v>
      </c>
      <c r="D13">
        <v>20</v>
      </c>
      <c r="E13">
        <v>25</v>
      </c>
      <c r="F13">
        <v>0.15429999999999999</v>
      </c>
      <c r="G13">
        <f t="shared" si="0"/>
        <v>0.76961802255539546</v>
      </c>
    </row>
    <row r="14" spans="1:17">
      <c r="A14">
        <v>133</v>
      </c>
      <c r="B14">
        <v>7</v>
      </c>
      <c r="C14">
        <v>3</v>
      </c>
      <c r="D14">
        <v>8</v>
      </c>
      <c r="E14" s="2" t="s">
        <v>18</v>
      </c>
      <c r="F14">
        <v>0.18329999999999999</v>
      </c>
      <c r="G14">
        <f t="shared" si="0"/>
        <v>0.96767521629705788</v>
      </c>
      <c r="H14">
        <f>AVERAGE(G14:G16)</f>
        <v>1.0382473198142019</v>
      </c>
      <c r="I14">
        <f t="shared" ref="I14" si="5">STDEV(G14:G16)</f>
        <v>8.1524828968627061E-2</v>
      </c>
      <c r="J14">
        <f t="shared" ref="J14" si="6">(I14/H14)*100</f>
        <v>7.8521588655019334</v>
      </c>
    </row>
    <row r="15" spans="1:17">
      <c r="A15">
        <v>134</v>
      </c>
      <c r="B15">
        <v>7</v>
      </c>
      <c r="C15">
        <v>3</v>
      </c>
      <c r="D15">
        <v>8</v>
      </c>
      <c r="E15" s="2" t="s">
        <v>18</v>
      </c>
      <c r="F15">
        <v>0.19089999999999999</v>
      </c>
      <c r="G15">
        <f t="shared" si="0"/>
        <v>1.0195798601741832</v>
      </c>
    </row>
    <row r="16" spans="1:17">
      <c r="A16">
        <v>135</v>
      </c>
      <c r="B16">
        <v>7</v>
      </c>
      <c r="C16">
        <v>3</v>
      </c>
      <c r="D16">
        <v>8</v>
      </c>
      <c r="E16" s="2" t="s">
        <v>18</v>
      </c>
      <c r="F16">
        <v>0.20669999999999999</v>
      </c>
      <c r="G16">
        <f t="shared" si="0"/>
        <v>1.1274868829713649</v>
      </c>
    </row>
    <row r="17" spans="1:17">
      <c r="A17">
        <v>136</v>
      </c>
      <c r="B17">
        <v>7</v>
      </c>
      <c r="C17">
        <v>3</v>
      </c>
      <c r="D17">
        <v>20</v>
      </c>
      <c r="E17">
        <v>25</v>
      </c>
      <c r="F17">
        <v>0.16819999999999999</v>
      </c>
      <c r="G17">
        <f t="shared" si="0"/>
        <v>0.86454888438329558</v>
      </c>
      <c r="H17">
        <f>AVERAGE(G17:G19)</f>
        <v>0.77872410042857521</v>
      </c>
      <c r="I17">
        <f t="shared" ref="I17" si="7">STDEV(G17:G19)</f>
        <v>8.3125386871858511E-2</v>
      </c>
      <c r="J17">
        <f t="shared" ref="J17" si="8">(I17/H17)*100</f>
        <v>10.674561995206004</v>
      </c>
    </row>
    <row r="18" spans="1:17">
      <c r="A18">
        <v>137</v>
      </c>
      <c r="B18">
        <v>7</v>
      </c>
      <c r="C18">
        <v>3</v>
      </c>
      <c r="D18">
        <v>20</v>
      </c>
      <c r="E18">
        <v>25</v>
      </c>
      <c r="F18">
        <v>0.1439</v>
      </c>
      <c r="G18">
        <f t="shared" si="0"/>
        <v>0.69859061514459231</v>
      </c>
      <c r="P18">
        <f>10.4222-10.322</f>
        <v>0.10020000000000095</v>
      </c>
      <c r="Q18" t="s">
        <v>39</v>
      </c>
    </row>
    <row r="19" spans="1:17">
      <c r="A19">
        <v>138</v>
      </c>
      <c r="B19">
        <v>7</v>
      </c>
      <c r="C19">
        <v>3</v>
      </c>
      <c r="D19">
        <v>20</v>
      </c>
      <c r="E19">
        <v>25</v>
      </c>
      <c r="F19">
        <v>0.15479999999999999</v>
      </c>
      <c r="G19">
        <f t="shared" si="0"/>
        <v>0.77303280175783784</v>
      </c>
      <c r="P19">
        <f>(0.1005/1.024)</f>
        <v>9.814453125E-2</v>
      </c>
      <c r="Q19" t="s">
        <v>40</v>
      </c>
    </row>
    <row r="20" spans="1:17">
      <c r="A20">
        <v>139</v>
      </c>
      <c r="B20">
        <v>7</v>
      </c>
      <c r="C20">
        <v>4</v>
      </c>
      <c r="D20">
        <v>8</v>
      </c>
      <c r="E20" s="2" t="s">
        <v>18</v>
      </c>
      <c r="F20">
        <v>0.19939999999999999</v>
      </c>
      <c r="G20">
        <f t="shared" si="0"/>
        <v>1.0776311066157049</v>
      </c>
      <c r="H20">
        <f>AVERAGE(G20:G22)</f>
        <v>1.1277145349181943</v>
      </c>
      <c r="I20">
        <f t="shared" ref="I20" si="9">STDEV(G20:G22)</f>
        <v>4.8264897228042065E-2</v>
      </c>
      <c r="J20">
        <f t="shared" ref="J20" si="10">(I20/H20)*100</f>
        <v>4.2798860645653782</v>
      </c>
    </row>
    <row r="21" spans="1:17">
      <c r="A21">
        <v>140</v>
      </c>
      <c r="B21">
        <v>7</v>
      </c>
      <c r="C21">
        <v>4</v>
      </c>
      <c r="D21">
        <v>8</v>
      </c>
      <c r="E21" s="2" t="s">
        <v>18</v>
      </c>
      <c r="F21">
        <v>0.20730000000000001</v>
      </c>
      <c r="G21">
        <f t="shared" si="0"/>
        <v>1.1315846180142959</v>
      </c>
      <c r="P21">
        <v>10.4222</v>
      </c>
      <c r="Q21" t="s">
        <v>41</v>
      </c>
    </row>
    <row r="22" spans="1:17">
      <c r="A22">
        <v>141</v>
      </c>
      <c r="B22">
        <v>7</v>
      </c>
      <c r="C22">
        <v>4</v>
      </c>
      <c r="D22">
        <v>8</v>
      </c>
      <c r="E22" s="2" t="s">
        <v>18</v>
      </c>
      <c r="F22">
        <v>0.2135</v>
      </c>
      <c r="G22">
        <f t="shared" si="0"/>
        <v>1.1739278801245823</v>
      </c>
      <c r="P22">
        <f>P21/1.024</f>
        <v>10.177929687500001</v>
      </c>
      <c r="Q22" t="s">
        <v>42</v>
      </c>
    </row>
    <row r="23" spans="1:17">
      <c r="A23">
        <v>142</v>
      </c>
      <c r="B23">
        <v>7</v>
      </c>
      <c r="C23">
        <v>4</v>
      </c>
      <c r="D23">
        <v>20</v>
      </c>
      <c r="E23">
        <v>25</v>
      </c>
      <c r="F23">
        <v>0.16189999999999999</v>
      </c>
      <c r="G23">
        <f t="shared" si="0"/>
        <v>0.82152266643252059</v>
      </c>
      <c r="H23">
        <f t="shared" ref="H23" si="11">AVERAGE(G23:G25)</f>
        <v>0.74594222008512767</v>
      </c>
      <c r="I23">
        <f t="shared" ref="I23" si="12">STDEV(G23:G25)</f>
        <v>7.3826652387174549E-2</v>
      </c>
      <c r="J23">
        <f t="shared" ref="J23" si="13">(I23/H23)*100</f>
        <v>9.8971006599880322</v>
      </c>
    </row>
    <row r="24" spans="1:17">
      <c r="A24">
        <v>143</v>
      </c>
      <c r="B24">
        <v>7</v>
      </c>
      <c r="C24">
        <v>4</v>
      </c>
      <c r="D24">
        <v>20</v>
      </c>
      <c r="E24">
        <v>25</v>
      </c>
      <c r="F24">
        <v>0.15029999999999999</v>
      </c>
      <c r="G24">
        <f t="shared" si="0"/>
        <v>0.74229978893585558</v>
      </c>
      <c r="P24">
        <f>P19*997/P22</f>
        <v>9.6139490702538808</v>
      </c>
      <c r="Q24" t="s">
        <v>43</v>
      </c>
    </row>
    <row r="25" spans="1:17">
      <c r="A25">
        <v>144</v>
      </c>
      <c r="B25">
        <v>7</v>
      </c>
      <c r="C25">
        <v>4</v>
      </c>
      <c r="D25">
        <v>20</v>
      </c>
      <c r="E25">
        <v>25</v>
      </c>
      <c r="F25">
        <v>0.14030000000000001</v>
      </c>
      <c r="G25">
        <f t="shared" ref="G25:G69" si="14">FORECAST(F25,O$2:O$10,N$2:N$10)</f>
        <v>0.67400420488700663</v>
      </c>
      <c r="Q25" t="s">
        <v>0</v>
      </c>
    </row>
    <row r="26" spans="1:17">
      <c r="A26">
        <v>145</v>
      </c>
      <c r="B26">
        <v>7</v>
      </c>
      <c r="C26">
        <v>5</v>
      </c>
      <c r="D26">
        <v>8</v>
      </c>
      <c r="E26" s="2" t="s">
        <v>17</v>
      </c>
      <c r="F26">
        <v>0.19600000000000001</v>
      </c>
      <c r="G26">
        <f t="shared" si="14"/>
        <v>1.0544106080390963</v>
      </c>
      <c r="H26">
        <f t="shared" ref="H26" si="15">AVERAGE(G26:G28)</f>
        <v>1.150935033494803</v>
      </c>
      <c r="I26">
        <f t="shared" ref="I26" si="16">STDEV(G26:G28)</f>
        <v>8.4491694411372747E-2</v>
      </c>
      <c r="J26">
        <f t="shared" ref="J26" si="17">(I26/H26)*100</f>
        <v>7.3411349861177255</v>
      </c>
    </row>
    <row r="27" spans="1:17">
      <c r="A27">
        <v>146</v>
      </c>
      <c r="B27">
        <v>7</v>
      </c>
      <c r="C27">
        <v>5</v>
      </c>
      <c r="D27">
        <v>8</v>
      </c>
      <c r="E27" s="2" t="s">
        <v>17</v>
      </c>
      <c r="F27">
        <v>0.219</v>
      </c>
      <c r="G27">
        <f t="shared" si="14"/>
        <v>1.2114904513514493</v>
      </c>
    </row>
    <row r="28" spans="1:17">
      <c r="A28">
        <v>147</v>
      </c>
      <c r="B28">
        <v>7</v>
      </c>
      <c r="C28">
        <v>5</v>
      </c>
      <c r="D28">
        <v>8</v>
      </c>
      <c r="E28" s="2" t="s">
        <v>17</v>
      </c>
      <c r="F28">
        <v>0.21540000000000001</v>
      </c>
      <c r="G28">
        <f t="shared" si="14"/>
        <v>1.1869040410938636</v>
      </c>
    </row>
    <row r="29" spans="1:17">
      <c r="A29">
        <v>148</v>
      </c>
      <c r="B29">
        <v>7</v>
      </c>
      <c r="C29">
        <v>5</v>
      </c>
      <c r="D29">
        <v>20</v>
      </c>
      <c r="E29">
        <v>25</v>
      </c>
      <c r="F29">
        <v>0.14230000000000001</v>
      </c>
      <c r="G29">
        <f t="shared" si="14"/>
        <v>0.68766332169677646</v>
      </c>
      <c r="H29">
        <f t="shared" ref="H29" si="18">AVERAGE(G29:G31)</f>
        <v>0.70951790859240826</v>
      </c>
      <c r="I29">
        <f t="shared" ref="I29" si="19">STDEV(G29:G31)</f>
        <v>3.2120713570636145E-2</v>
      </c>
      <c r="J29">
        <f t="shared" ref="J29" si="20">(I29/H29)*100</f>
        <v>4.5271180870345447</v>
      </c>
    </row>
    <row r="30" spans="1:17">
      <c r="A30">
        <v>149</v>
      </c>
      <c r="B30">
        <v>7</v>
      </c>
      <c r="C30">
        <v>5</v>
      </c>
      <c r="D30">
        <v>20</v>
      </c>
      <c r="E30">
        <v>25</v>
      </c>
      <c r="F30">
        <v>0.14330000000000001</v>
      </c>
      <c r="G30">
        <f t="shared" si="14"/>
        <v>0.69449288010166144</v>
      </c>
    </row>
    <row r="31" spans="1:17">
      <c r="A31">
        <v>150</v>
      </c>
      <c r="B31">
        <v>7</v>
      </c>
      <c r="C31">
        <v>5</v>
      </c>
      <c r="D31">
        <v>20</v>
      </c>
      <c r="E31">
        <v>25</v>
      </c>
      <c r="F31">
        <v>0.15090000000000001</v>
      </c>
      <c r="G31">
        <f t="shared" si="14"/>
        <v>0.74639752397878678</v>
      </c>
    </row>
    <row r="32" spans="1:17">
      <c r="A32">
        <v>151</v>
      </c>
      <c r="B32">
        <v>7</v>
      </c>
      <c r="C32">
        <v>6</v>
      </c>
      <c r="D32">
        <v>8</v>
      </c>
      <c r="E32" s="2" t="s">
        <v>17</v>
      </c>
      <c r="F32">
        <v>0.2482</v>
      </c>
      <c r="G32">
        <f t="shared" si="14"/>
        <v>1.4109135567740889</v>
      </c>
      <c r="H32">
        <f t="shared" ref="H32" si="21">AVERAGE(G32:G34)</f>
        <v>1.318942170254972</v>
      </c>
      <c r="I32">
        <f t="shared" ref="I32" si="22">STDEV(G32:G34)</f>
        <v>7.9792900429859953E-2</v>
      </c>
      <c r="J32">
        <f t="shared" ref="J32" si="23">(I32/H32)*100</f>
        <v>6.0497648971550246</v>
      </c>
    </row>
    <row r="33" spans="1:10">
      <c r="A33">
        <v>152</v>
      </c>
      <c r="B33">
        <v>7</v>
      </c>
      <c r="C33">
        <v>6</v>
      </c>
      <c r="D33">
        <v>8</v>
      </c>
      <c r="E33" s="2" t="s">
        <v>17</v>
      </c>
      <c r="F33">
        <v>0.22869999999999999</v>
      </c>
      <c r="G33">
        <f t="shared" si="14"/>
        <v>1.277737167878833</v>
      </c>
    </row>
    <row r="34" spans="1:10">
      <c r="A34">
        <v>153</v>
      </c>
      <c r="B34">
        <v>7</v>
      </c>
      <c r="C34">
        <v>6</v>
      </c>
      <c r="D34">
        <v>8</v>
      </c>
      <c r="E34" s="2" t="s">
        <v>17</v>
      </c>
      <c r="F34">
        <v>0.2273</v>
      </c>
      <c r="G34">
        <f t="shared" si="14"/>
        <v>1.2681757861119942</v>
      </c>
    </row>
    <row r="35" spans="1:10">
      <c r="A35">
        <v>154</v>
      </c>
      <c r="B35">
        <v>7</v>
      </c>
      <c r="C35">
        <v>6</v>
      </c>
      <c r="D35">
        <v>20</v>
      </c>
      <c r="E35">
        <v>25</v>
      </c>
      <c r="F35">
        <v>0.1515</v>
      </c>
      <c r="G35">
        <f t="shared" si="14"/>
        <v>0.75049525902171754</v>
      </c>
      <c r="H35">
        <f t="shared" ref="H35" si="24">AVERAGE(G35:G37)</f>
        <v>0.75095056291537654</v>
      </c>
      <c r="I35">
        <f t="shared" ref="I35" si="25">STDEV(G35:G37)</f>
        <v>4.4393880766035371E-2</v>
      </c>
      <c r="J35">
        <f t="shared" ref="J35" si="26">(I35/H35)*100</f>
        <v>5.9116915225001367</v>
      </c>
    </row>
    <row r="36" spans="1:10">
      <c r="A36">
        <v>155</v>
      </c>
      <c r="B36">
        <v>7</v>
      </c>
      <c r="C36">
        <v>6</v>
      </c>
      <c r="D36">
        <v>20</v>
      </c>
      <c r="E36">
        <v>25</v>
      </c>
      <c r="F36">
        <v>0.15809999999999999</v>
      </c>
      <c r="G36">
        <f t="shared" si="14"/>
        <v>0.79557034449395791</v>
      </c>
    </row>
    <row r="37" spans="1:10">
      <c r="A37">
        <v>156</v>
      </c>
      <c r="B37">
        <v>7</v>
      </c>
      <c r="C37">
        <v>6</v>
      </c>
      <c r="D37">
        <v>20</v>
      </c>
      <c r="E37">
        <v>25</v>
      </c>
      <c r="F37">
        <v>0.14510000000000001</v>
      </c>
      <c r="G37">
        <f t="shared" si="14"/>
        <v>0.70678608523045428</v>
      </c>
    </row>
    <row r="38" spans="1:10">
      <c r="A38">
        <v>157</v>
      </c>
      <c r="B38">
        <v>7</v>
      </c>
      <c r="C38">
        <v>7</v>
      </c>
      <c r="D38">
        <v>8</v>
      </c>
      <c r="E38" s="2" t="s">
        <v>17</v>
      </c>
      <c r="F38">
        <v>0.18659999999999999</v>
      </c>
      <c r="G38">
        <f t="shared" si="14"/>
        <v>0.99021275903317796</v>
      </c>
      <c r="H38">
        <f t="shared" ref="H38" si="27">AVERAGE(G38:G40)</f>
        <v>1.0063760472580725</v>
      </c>
      <c r="I38">
        <f t="shared" ref="I38" si="28">STDEV(G38:G40)</f>
        <v>1.9320932179167902E-2</v>
      </c>
      <c r="J38">
        <f t="shared" ref="J38" si="29">(I38/H38)*100</f>
        <v>1.9198521498806391</v>
      </c>
    </row>
    <row r="39" spans="1:10">
      <c r="A39">
        <v>158</v>
      </c>
      <c r="B39">
        <v>7</v>
      </c>
      <c r="C39">
        <v>7</v>
      </c>
      <c r="D39">
        <v>8</v>
      </c>
      <c r="E39" s="2" t="s">
        <v>17</v>
      </c>
      <c r="F39">
        <v>0.18820000000000001</v>
      </c>
      <c r="G39">
        <f t="shared" si="14"/>
        <v>1.0011400524809941</v>
      </c>
    </row>
    <row r="40" spans="1:10">
      <c r="A40">
        <v>159</v>
      </c>
      <c r="B40">
        <v>7</v>
      </c>
      <c r="C40">
        <v>7</v>
      </c>
      <c r="D40">
        <v>8</v>
      </c>
      <c r="E40" s="2" t="s">
        <v>17</v>
      </c>
      <c r="F40">
        <v>0.19209999999999999</v>
      </c>
      <c r="G40">
        <f t="shared" si="14"/>
        <v>1.0277753302600452</v>
      </c>
    </row>
    <row r="41" spans="1:10">
      <c r="A41">
        <v>160</v>
      </c>
      <c r="B41">
        <v>7</v>
      </c>
      <c r="C41">
        <v>7</v>
      </c>
      <c r="D41">
        <v>20</v>
      </c>
      <c r="E41">
        <v>25</v>
      </c>
      <c r="F41">
        <v>0.15340000000000001</v>
      </c>
      <c r="G41">
        <f t="shared" si="14"/>
        <v>0.7634714199909991</v>
      </c>
      <c r="H41">
        <f t="shared" ref="H41" si="30">AVERAGE(G41:G43)</f>
        <v>0.73615318637145943</v>
      </c>
      <c r="I41">
        <f>STDEV(G41:G43)</f>
        <v>0.12652943536698477</v>
      </c>
      <c r="J41">
        <f t="shared" ref="J41" si="31">(I41/H41)*100</f>
        <v>17.187921985457333</v>
      </c>
    </row>
    <row r="42" spans="1:10">
      <c r="A42">
        <v>161</v>
      </c>
      <c r="B42">
        <v>7</v>
      </c>
      <c r="C42">
        <v>7</v>
      </c>
      <c r="D42">
        <v>20</v>
      </c>
      <c r="E42">
        <v>25</v>
      </c>
      <c r="F42">
        <v>0.1656</v>
      </c>
      <c r="G42">
        <f t="shared" si="14"/>
        <v>0.84679203253059487</v>
      </c>
    </row>
    <row r="43" spans="1:10">
      <c r="A43">
        <v>162</v>
      </c>
      <c r="B43">
        <v>7</v>
      </c>
      <c r="C43">
        <v>7</v>
      </c>
      <c r="D43">
        <v>20</v>
      </c>
      <c r="E43">
        <v>25</v>
      </c>
      <c r="F43">
        <v>0.12920000000000001</v>
      </c>
      <c r="G43">
        <f t="shared" si="14"/>
        <v>0.5981961065927841</v>
      </c>
    </row>
    <row r="44" spans="1:10">
      <c r="A44">
        <v>163</v>
      </c>
      <c r="B44">
        <v>7</v>
      </c>
      <c r="C44">
        <v>8</v>
      </c>
      <c r="D44">
        <v>8</v>
      </c>
      <c r="E44" s="2" t="s">
        <v>17</v>
      </c>
      <c r="F44">
        <v>0.192</v>
      </c>
      <c r="G44">
        <f t="shared" si="14"/>
        <v>1.0270923744195566</v>
      </c>
      <c r="H44">
        <f t="shared" ref="H44" si="32">AVERAGE(G44:G46)</f>
        <v>1.0484916574215293</v>
      </c>
      <c r="I44">
        <f t="shared" ref="I44" si="33">STDEV(G44:G46)</f>
        <v>4.936846492981397E-2</v>
      </c>
      <c r="J44">
        <f t="shared" ref="J44" si="34">(I44/H44)*100</f>
        <v>4.7085224360508358</v>
      </c>
    </row>
    <row r="45" spans="1:10">
      <c r="A45">
        <v>164</v>
      </c>
      <c r="B45">
        <v>7</v>
      </c>
      <c r="C45">
        <v>8</v>
      </c>
      <c r="D45">
        <v>8</v>
      </c>
      <c r="E45" s="2" t="s">
        <v>17</v>
      </c>
      <c r="F45">
        <v>0.19</v>
      </c>
      <c r="G45">
        <f t="shared" si="14"/>
        <v>1.0134332576097869</v>
      </c>
    </row>
    <row r="46" spans="1:10">
      <c r="A46">
        <v>165</v>
      </c>
      <c r="B46">
        <v>7</v>
      </c>
      <c r="C46">
        <v>8</v>
      </c>
      <c r="D46">
        <v>8</v>
      </c>
      <c r="E46" s="2" t="s">
        <v>17</v>
      </c>
      <c r="F46">
        <v>0.2034</v>
      </c>
      <c r="G46">
        <f t="shared" si="14"/>
        <v>1.1049493402352446</v>
      </c>
    </row>
    <row r="47" spans="1:10">
      <c r="A47">
        <v>166</v>
      </c>
      <c r="B47">
        <v>7</v>
      </c>
      <c r="C47">
        <v>8</v>
      </c>
      <c r="D47">
        <v>20</v>
      </c>
      <c r="E47">
        <v>25</v>
      </c>
      <c r="F47">
        <v>0.1527</v>
      </c>
      <c r="G47">
        <f t="shared" si="14"/>
        <v>0.75869072910757951</v>
      </c>
      <c r="H47">
        <f t="shared" ref="H47" si="35">AVERAGE(G47:G49)</f>
        <v>0.67537011656798362</v>
      </c>
      <c r="I47">
        <f t="shared" ref="I47" si="36">STDEV(G47:G49)</f>
        <v>7.2980470658765242E-2</v>
      </c>
      <c r="J47">
        <f t="shared" ref="J47" si="37">(I47/H47)*100</f>
        <v>10.805996426023231</v>
      </c>
    </row>
    <row r="48" spans="1:10">
      <c r="A48">
        <v>167</v>
      </c>
      <c r="B48">
        <v>7</v>
      </c>
      <c r="C48">
        <v>8</v>
      </c>
      <c r="D48">
        <v>20</v>
      </c>
      <c r="E48">
        <v>25</v>
      </c>
      <c r="F48">
        <v>0.1328</v>
      </c>
      <c r="G48">
        <f t="shared" si="14"/>
        <v>0.62278251685036978</v>
      </c>
    </row>
    <row r="49" spans="1:10">
      <c r="A49">
        <v>168</v>
      </c>
      <c r="B49">
        <v>7</v>
      </c>
      <c r="C49">
        <v>8</v>
      </c>
      <c r="D49">
        <v>20</v>
      </c>
      <c r="E49">
        <v>25</v>
      </c>
      <c r="F49">
        <v>0.13600000000000001</v>
      </c>
      <c r="G49">
        <f t="shared" si="14"/>
        <v>0.64463710374600158</v>
      </c>
    </row>
    <row r="50" spans="1:10">
      <c r="A50">
        <v>169</v>
      </c>
      <c r="B50">
        <v>7</v>
      </c>
      <c r="C50">
        <v>9</v>
      </c>
      <c r="D50">
        <v>8</v>
      </c>
      <c r="E50" s="2" t="s">
        <v>17</v>
      </c>
      <c r="F50">
        <v>0.19650000000000001</v>
      </c>
      <c r="G50">
        <f t="shared" si="14"/>
        <v>1.0578253872415389</v>
      </c>
      <c r="H50">
        <f t="shared" ref="H50" si="38">AVERAGE(G50:G52)</f>
        <v>1.0933390909469403</v>
      </c>
      <c r="I50">
        <f t="shared" ref="I50" si="39">STDEV(G50:G52)</f>
        <v>5.7998996892820343E-2</v>
      </c>
      <c r="J50">
        <f t="shared" ref="J50" si="40">(I50/H50)*100</f>
        <v>5.3047583657314812</v>
      </c>
    </row>
    <row r="51" spans="1:10">
      <c r="A51">
        <v>170</v>
      </c>
      <c r="B51">
        <v>7</v>
      </c>
      <c r="C51">
        <v>9</v>
      </c>
      <c r="D51">
        <v>8</v>
      </c>
      <c r="E51" s="2" t="s">
        <v>17</v>
      </c>
      <c r="F51">
        <v>0.21149999999999999</v>
      </c>
      <c r="G51">
        <f t="shared" si="14"/>
        <v>1.1602687633148123</v>
      </c>
    </row>
    <row r="52" spans="1:10">
      <c r="A52">
        <v>171</v>
      </c>
      <c r="B52">
        <v>7</v>
      </c>
      <c r="C52">
        <v>9</v>
      </c>
      <c r="D52">
        <v>8</v>
      </c>
      <c r="E52" s="2" t="s">
        <v>17</v>
      </c>
      <c r="F52">
        <v>0.1971</v>
      </c>
      <c r="G52">
        <f t="shared" si="14"/>
        <v>1.0619231222844696</v>
      </c>
    </row>
    <row r="53" spans="1:10">
      <c r="A53">
        <v>172</v>
      </c>
      <c r="B53">
        <v>7</v>
      </c>
      <c r="C53">
        <v>9</v>
      </c>
      <c r="D53">
        <v>20</v>
      </c>
      <c r="E53">
        <v>25</v>
      </c>
      <c r="F53">
        <v>0.1368</v>
      </c>
      <c r="G53">
        <f t="shared" si="14"/>
        <v>0.65010075046990945</v>
      </c>
      <c r="H53">
        <f t="shared" ref="H53" si="41">AVERAGE(G53:G55)</f>
        <v>0.62688025189330066</v>
      </c>
      <c r="I53">
        <f t="shared" ref="I53" si="42">STDEV(G53:G55)</f>
        <v>2.0669994458941916E-2</v>
      </c>
      <c r="J53">
        <f t="shared" ref="J53" si="43">(I53/H53)*100</f>
        <v>3.297279567591179</v>
      </c>
    </row>
    <row r="54" spans="1:10">
      <c r="A54">
        <v>173</v>
      </c>
      <c r="B54">
        <v>7</v>
      </c>
      <c r="C54">
        <v>9</v>
      </c>
      <c r="D54">
        <v>20</v>
      </c>
      <c r="E54">
        <v>25</v>
      </c>
      <c r="F54">
        <v>0.13239999999999999</v>
      </c>
      <c r="G54">
        <f t="shared" si="14"/>
        <v>0.62005069348841568</v>
      </c>
    </row>
    <row r="55" spans="1:10">
      <c r="A55">
        <v>174</v>
      </c>
      <c r="B55">
        <v>7</v>
      </c>
      <c r="C55">
        <v>9</v>
      </c>
      <c r="D55">
        <v>20</v>
      </c>
      <c r="E55">
        <v>25</v>
      </c>
      <c r="F55">
        <v>0.13100000000000001</v>
      </c>
      <c r="G55">
        <f t="shared" si="14"/>
        <v>0.61048931172157694</v>
      </c>
    </row>
    <row r="56" spans="1:10">
      <c r="A56">
        <v>175</v>
      </c>
      <c r="B56">
        <v>7</v>
      </c>
      <c r="C56">
        <v>10</v>
      </c>
      <c r="D56">
        <v>8</v>
      </c>
      <c r="E56" s="2" t="s">
        <v>17</v>
      </c>
      <c r="F56">
        <v>0.20630000000000001</v>
      </c>
      <c r="G56">
        <f t="shared" si="14"/>
        <v>1.1247550596094109</v>
      </c>
      <c r="H56">
        <f t="shared" ref="H56" si="44">AVERAGE(G56:G58)</f>
        <v>1.0300518497283402</v>
      </c>
      <c r="I56">
        <f t="shared" ref="I56" si="45">STDEV(G56:G58)</f>
        <v>8.6445412599080007E-2</v>
      </c>
      <c r="J56">
        <f t="shared" ref="J56" si="46">(I56/H56)*100</f>
        <v>8.3923360384119121</v>
      </c>
    </row>
    <row r="57" spans="1:10">
      <c r="A57">
        <v>176</v>
      </c>
      <c r="B57">
        <v>7</v>
      </c>
      <c r="C57">
        <v>10</v>
      </c>
      <c r="D57">
        <v>8</v>
      </c>
      <c r="E57" s="2" t="s">
        <v>17</v>
      </c>
      <c r="F57">
        <v>0.1895</v>
      </c>
      <c r="G57">
        <f t="shared" si="14"/>
        <v>1.0100184784073445</v>
      </c>
    </row>
    <row r="58" spans="1:10">
      <c r="A58">
        <v>177</v>
      </c>
      <c r="B58">
        <v>7</v>
      </c>
      <c r="C58">
        <v>10</v>
      </c>
      <c r="D58">
        <v>8</v>
      </c>
      <c r="E58" s="2" t="s">
        <v>17</v>
      </c>
      <c r="F58">
        <v>0.18149999999999999</v>
      </c>
      <c r="G58">
        <f t="shared" si="14"/>
        <v>0.95538201116826493</v>
      </c>
    </row>
    <row r="59" spans="1:10">
      <c r="A59">
        <v>178</v>
      </c>
      <c r="B59">
        <v>7</v>
      </c>
      <c r="C59">
        <v>10</v>
      </c>
      <c r="D59">
        <v>20</v>
      </c>
      <c r="E59">
        <v>25</v>
      </c>
      <c r="F59">
        <v>0.1236</v>
      </c>
      <c r="G59">
        <f t="shared" si="14"/>
        <v>0.55995057952542859</v>
      </c>
      <c r="H59">
        <f t="shared" ref="H59" si="47">AVERAGE(G59:G61)</f>
        <v>0.58499229367667327</v>
      </c>
      <c r="I59">
        <f t="shared" ref="I59" si="48">STDEV(G59:G61)</f>
        <v>2.1783329494018368E-2</v>
      </c>
      <c r="J59">
        <f t="shared" ref="J59" si="49">(I59/H59)*100</f>
        <v>3.7236951203425717</v>
      </c>
    </row>
    <row r="60" spans="1:10">
      <c r="A60">
        <v>179</v>
      </c>
      <c r="B60">
        <v>7</v>
      </c>
      <c r="C60">
        <v>10</v>
      </c>
      <c r="D60">
        <v>20</v>
      </c>
      <c r="E60">
        <v>25</v>
      </c>
      <c r="F60">
        <v>0.1288</v>
      </c>
      <c r="G60">
        <f t="shared" si="14"/>
        <v>0.59546428323083012</v>
      </c>
    </row>
    <row r="61" spans="1:10">
      <c r="A61">
        <v>180</v>
      </c>
      <c r="B61">
        <v>7</v>
      </c>
      <c r="C61">
        <v>10</v>
      </c>
      <c r="D61">
        <v>20</v>
      </c>
      <c r="E61">
        <v>25</v>
      </c>
      <c r="F61">
        <v>0.12939999999999999</v>
      </c>
      <c r="G61">
        <f t="shared" si="14"/>
        <v>0.59956201827376099</v>
      </c>
    </row>
    <row r="62" spans="1:10">
      <c r="A62">
        <v>181</v>
      </c>
      <c r="B62">
        <v>7</v>
      </c>
      <c r="C62">
        <v>11</v>
      </c>
      <c r="D62">
        <v>8</v>
      </c>
      <c r="E62" s="2" t="s">
        <v>17</v>
      </c>
      <c r="F62">
        <v>0.19170000000000001</v>
      </c>
      <c r="G62">
        <f t="shared" si="14"/>
        <v>1.0250435068980912</v>
      </c>
      <c r="H62">
        <f t="shared" ref="H62" si="50">AVERAGE(G62:G64)</f>
        <v>0.92829142949555499</v>
      </c>
      <c r="I62">
        <f t="shared" ref="I62" si="51">STDEV(G62:G64)</f>
        <v>8.3796019152522744E-2</v>
      </c>
      <c r="J62">
        <f t="shared" ref="J62" si="52">(I62/H62)*100</f>
        <v>9.0269086291207632</v>
      </c>
    </row>
    <row r="63" spans="1:10">
      <c r="A63">
        <v>182</v>
      </c>
      <c r="B63">
        <v>7</v>
      </c>
      <c r="C63">
        <v>11</v>
      </c>
      <c r="D63">
        <v>8</v>
      </c>
      <c r="E63" s="2" t="s">
        <v>17</v>
      </c>
      <c r="F63">
        <v>0.17030000000000001</v>
      </c>
      <c r="G63">
        <f t="shared" si="14"/>
        <v>0.87889095703355413</v>
      </c>
    </row>
    <row r="64" spans="1:10">
      <c r="A64">
        <v>183</v>
      </c>
      <c r="B64">
        <v>7</v>
      </c>
      <c r="C64">
        <v>11</v>
      </c>
      <c r="D64">
        <v>8</v>
      </c>
      <c r="E64" s="2" t="s">
        <v>17</v>
      </c>
      <c r="F64">
        <v>0.1706</v>
      </c>
      <c r="G64">
        <f t="shared" si="14"/>
        <v>0.88093982455501951</v>
      </c>
    </row>
    <row r="65" spans="1:10">
      <c r="A65">
        <v>184</v>
      </c>
      <c r="B65">
        <v>7</v>
      </c>
      <c r="C65">
        <v>11</v>
      </c>
      <c r="D65">
        <v>20</v>
      </c>
      <c r="E65">
        <v>25</v>
      </c>
      <c r="F65">
        <v>0.12790000000000001</v>
      </c>
      <c r="G65">
        <f t="shared" si="14"/>
        <v>0.58931768066643375</v>
      </c>
      <c r="H65">
        <f t="shared" ref="H65" si="53">AVERAGE(G65:G67)</f>
        <v>0.63439276613867424</v>
      </c>
      <c r="I65">
        <f t="shared" ref="I65" si="54">STDEV(G65:G67)</f>
        <v>5.0107739768906832E-2</v>
      </c>
      <c r="J65">
        <f t="shared" ref="J65" si="55">(I65/H65)*100</f>
        <v>7.8985358035992475</v>
      </c>
    </row>
    <row r="66" spans="1:10">
      <c r="A66">
        <v>185</v>
      </c>
      <c r="B66">
        <v>7</v>
      </c>
      <c r="C66">
        <v>11</v>
      </c>
      <c r="D66">
        <v>20</v>
      </c>
      <c r="E66">
        <v>25</v>
      </c>
      <c r="F66">
        <v>0.13320000000000001</v>
      </c>
      <c r="G66">
        <f t="shared" si="14"/>
        <v>0.62551434021232377</v>
      </c>
    </row>
    <row r="67" spans="1:10">
      <c r="A67">
        <v>186</v>
      </c>
      <c r="B67">
        <v>7</v>
      </c>
      <c r="C67">
        <v>11</v>
      </c>
      <c r="D67">
        <v>20</v>
      </c>
      <c r="E67">
        <v>25</v>
      </c>
      <c r="F67">
        <v>0.1424</v>
      </c>
      <c r="G67">
        <f t="shared" si="14"/>
        <v>0.68834627753726496</v>
      </c>
    </row>
    <row r="68" spans="1:10">
      <c r="A68">
        <v>187</v>
      </c>
      <c r="B68">
        <v>7</v>
      </c>
      <c r="C68">
        <v>12</v>
      </c>
      <c r="D68">
        <v>8</v>
      </c>
      <c r="E68" s="2" t="s">
        <v>17</v>
      </c>
      <c r="F68">
        <v>0.18709999999999999</v>
      </c>
      <c r="G68">
        <f t="shared" si="14"/>
        <v>0.99362753823562056</v>
      </c>
      <c r="H68">
        <f>AVERAGE(G68:G70)</f>
        <v>0.95674792284924204</v>
      </c>
      <c r="I68">
        <f t="shared" ref="I68" si="56">STDEV(G68:G70)</f>
        <v>5.2155652254519687E-2</v>
      </c>
      <c r="J68">
        <f t="shared" ref="J68" si="57">(I68/H68)*100</f>
        <v>5.4513473203262999</v>
      </c>
    </row>
    <row r="69" spans="1:10">
      <c r="A69">
        <v>188</v>
      </c>
      <c r="B69">
        <v>7</v>
      </c>
      <c r="C69">
        <v>12</v>
      </c>
      <c r="D69">
        <v>8</v>
      </c>
      <c r="E69" s="2" t="s">
        <v>17</v>
      </c>
      <c r="F69">
        <v>0.17630000000000001</v>
      </c>
      <c r="G69">
        <f t="shared" si="14"/>
        <v>0.91986830746286352</v>
      </c>
    </row>
    <row r="70" spans="1:10">
      <c r="A70">
        <v>189</v>
      </c>
      <c r="B70">
        <v>7</v>
      </c>
      <c r="C70">
        <v>12</v>
      </c>
      <c r="D70">
        <v>8</v>
      </c>
      <c r="E70" s="2" t="s">
        <v>17</v>
      </c>
    </row>
    <row r="71" spans="1:10">
      <c r="A71">
        <v>190</v>
      </c>
      <c r="B71">
        <v>7</v>
      </c>
      <c r="C71">
        <v>12</v>
      </c>
      <c r="D71">
        <v>20</v>
      </c>
      <c r="E71">
        <v>25</v>
      </c>
      <c r="F71">
        <v>0.1353</v>
      </c>
      <c r="G71">
        <f t="shared" ref="G71:G79" si="58">FORECAST(F71,O$2:O$10,N$2:N$10)</f>
        <v>0.6398564128625821</v>
      </c>
      <c r="H71">
        <f t="shared" ref="H71" si="59">AVERAGE(G71:G73)</f>
        <v>0.6808337632918916</v>
      </c>
      <c r="I71">
        <f t="shared" ref="I71" si="60">STDEV(G71:G73)</f>
        <v>3.5513703705401779E-2</v>
      </c>
      <c r="J71">
        <f t="shared" ref="J71" si="61">(I71/H71)*100</f>
        <v>5.2162077764313386</v>
      </c>
    </row>
    <row r="72" spans="1:10">
      <c r="A72">
        <v>191</v>
      </c>
      <c r="B72">
        <v>7</v>
      </c>
      <c r="C72">
        <v>12</v>
      </c>
      <c r="D72">
        <v>20</v>
      </c>
      <c r="E72">
        <v>25</v>
      </c>
      <c r="F72">
        <v>0.14410000000000001</v>
      </c>
      <c r="G72">
        <f t="shared" si="58"/>
        <v>0.6999565268255693</v>
      </c>
    </row>
    <row r="73" spans="1:10">
      <c r="A73">
        <v>192</v>
      </c>
      <c r="B73">
        <v>7</v>
      </c>
      <c r="C73">
        <v>12</v>
      </c>
      <c r="D73">
        <v>20</v>
      </c>
      <c r="E73">
        <v>25</v>
      </c>
      <c r="F73">
        <v>0.14449999999999999</v>
      </c>
      <c r="G73">
        <f t="shared" si="58"/>
        <v>0.70268835018752318</v>
      </c>
    </row>
    <row r="74" spans="1:10">
      <c r="A74">
        <v>193</v>
      </c>
      <c r="B74">
        <v>7</v>
      </c>
      <c r="C74">
        <v>13</v>
      </c>
      <c r="D74">
        <v>8</v>
      </c>
      <c r="E74" s="2" t="s">
        <v>17</v>
      </c>
      <c r="F74">
        <v>0.18859999999999999</v>
      </c>
      <c r="G74">
        <f t="shared" si="58"/>
        <v>1.0038718758429479</v>
      </c>
      <c r="H74">
        <f t="shared" ref="H74" si="62">AVERAGE(G74:G76)</f>
        <v>1.0760375429878986</v>
      </c>
      <c r="I74">
        <f>STDEV(G74:G76)</f>
        <v>0.10885453442279495</v>
      </c>
      <c r="J74">
        <f t="shared" ref="J74" si="63">(I74/H74)*100</f>
        <v>10.116239450208399</v>
      </c>
    </row>
    <row r="75" spans="1:10">
      <c r="A75">
        <v>194</v>
      </c>
      <c r="B75">
        <v>7</v>
      </c>
      <c r="C75">
        <v>13</v>
      </c>
      <c r="D75">
        <v>8</v>
      </c>
      <c r="E75" s="2" t="s">
        <v>17</v>
      </c>
      <c r="F75">
        <v>0.19139999999999999</v>
      </c>
      <c r="G75">
        <f t="shared" si="58"/>
        <v>1.0229946393766256</v>
      </c>
    </row>
    <row r="76" spans="1:10">
      <c r="A76">
        <v>195</v>
      </c>
      <c r="B76">
        <v>7</v>
      </c>
      <c r="C76">
        <v>13</v>
      </c>
      <c r="D76">
        <v>8</v>
      </c>
      <c r="E76" s="2" t="s">
        <v>17</v>
      </c>
      <c r="F76">
        <v>0.2175</v>
      </c>
      <c r="G76">
        <f t="shared" si="58"/>
        <v>1.2012461137441219</v>
      </c>
    </row>
    <row r="77" spans="1:10">
      <c r="A77">
        <v>196</v>
      </c>
      <c r="B77">
        <v>7</v>
      </c>
      <c r="C77">
        <v>13</v>
      </c>
      <c r="D77">
        <v>20</v>
      </c>
      <c r="E77">
        <v>25</v>
      </c>
      <c r="F77">
        <v>0.15390000000000001</v>
      </c>
      <c r="G77">
        <f t="shared" si="58"/>
        <v>0.76688619919344148</v>
      </c>
      <c r="H77">
        <f t="shared" ref="H77" si="64">AVERAGE(G77:G79)</f>
        <v>0.77394340954515595</v>
      </c>
      <c r="I77">
        <f>STDEV(G77:G79)</f>
        <v>2.1708257486142451E-2</v>
      </c>
      <c r="J77">
        <f>(I77/H77)*100</f>
        <v>2.8048895072186641</v>
      </c>
    </row>
    <row r="78" spans="1:10">
      <c r="A78">
        <v>197</v>
      </c>
      <c r="B78">
        <v>7</v>
      </c>
      <c r="C78">
        <v>13</v>
      </c>
      <c r="D78">
        <v>20</v>
      </c>
      <c r="E78">
        <v>25</v>
      </c>
      <c r="F78">
        <v>0.1585</v>
      </c>
      <c r="G78">
        <f t="shared" si="58"/>
        <v>0.79830216785591213</v>
      </c>
    </row>
    <row r="79" spans="1:10">
      <c r="A79">
        <v>198</v>
      </c>
      <c r="B79">
        <v>7</v>
      </c>
      <c r="C79">
        <v>13</v>
      </c>
      <c r="D79">
        <v>20</v>
      </c>
      <c r="E79">
        <v>25</v>
      </c>
      <c r="F79">
        <v>0.15240000000000001</v>
      </c>
      <c r="G79">
        <f t="shared" si="58"/>
        <v>0.75664186158611413</v>
      </c>
    </row>
  </sheetData>
  <phoneticPr fontId="4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77"/>
  <sheetViews>
    <sheetView view="pageLayout" topLeftCell="F1" workbookViewId="0">
      <selection activeCell="L29" sqref="L29"/>
    </sheetView>
  </sheetViews>
  <sheetFormatPr baseColWidth="10" defaultRowHeight="13"/>
  <sheetData>
    <row r="1" spans="1:12">
      <c r="B1" t="s">
        <v>52</v>
      </c>
      <c r="H1" t="s">
        <v>57</v>
      </c>
      <c r="K1" t="s">
        <v>58</v>
      </c>
    </row>
    <row r="2" spans="1:12">
      <c r="A2" t="s">
        <v>18</v>
      </c>
      <c r="B2">
        <v>1.16703521624496</v>
      </c>
      <c r="G2">
        <v>0</v>
      </c>
      <c r="H2" s="15">
        <f>Diel!H5</f>
        <v>0.87889095703355391</v>
      </c>
      <c r="I2" s="15">
        <f>Diel!I5</f>
        <v>1.4342072650264435E-2</v>
      </c>
      <c r="J2" s="15"/>
      <c r="K2" s="15">
        <f>Diel!H2</f>
        <v>1.1384141764191806</v>
      </c>
      <c r="L2" s="15">
        <f>Diel!I2</f>
        <v>3.2445793731853335E-2</v>
      </c>
    </row>
    <row r="3" spans="1:12">
      <c r="G3">
        <v>4</v>
      </c>
      <c r="H3" s="15">
        <f>Diel!H11</f>
        <v>0.82197797032617981</v>
      </c>
      <c r="I3" s="15">
        <f>Diel!I11</f>
        <v>5.439833657852125E-2</v>
      </c>
      <c r="J3" s="15"/>
      <c r="K3" s="15">
        <f>Diel!H8</f>
        <v>1.0500852210493361</v>
      </c>
      <c r="L3" s="15">
        <f>Diel!I8</f>
        <v>2.8070509736075899E-2</v>
      </c>
    </row>
    <row r="4" spans="1:12">
      <c r="G4">
        <v>8</v>
      </c>
      <c r="H4" s="15">
        <f>Diel!H17</f>
        <v>0.77872410042857521</v>
      </c>
      <c r="I4" s="15">
        <f>Diel!I17</f>
        <v>8.3125386871858511E-2</v>
      </c>
      <c r="J4" s="15"/>
      <c r="K4" s="15">
        <f>Diel!H14</f>
        <v>1.0382473198142019</v>
      </c>
      <c r="L4" s="15">
        <f>Diel!I14</f>
        <v>8.1524828968627061E-2</v>
      </c>
    </row>
    <row r="5" spans="1:12">
      <c r="A5">
        <v>25</v>
      </c>
      <c r="B5">
        <v>0.90098728507024006</v>
      </c>
      <c r="G5">
        <v>12</v>
      </c>
      <c r="H5" s="15">
        <f>Diel!H23</f>
        <v>0.74594222008512767</v>
      </c>
      <c r="I5" s="15">
        <f>Diel!I23</f>
        <v>7.3826652387174549E-2</v>
      </c>
      <c r="J5" s="15"/>
      <c r="K5" s="15">
        <f>Diel!H20</f>
        <v>1.1277145349181943</v>
      </c>
      <c r="L5" s="15">
        <f>Diel!I20</f>
        <v>4.8264897228042065E-2</v>
      </c>
    </row>
    <row r="6" spans="1:12">
      <c r="G6">
        <v>16</v>
      </c>
      <c r="H6" s="15">
        <f>Diel!H29</f>
        <v>0.70951790859240826</v>
      </c>
      <c r="I6" s="15">
        <f>Diel!I29</f>
        <v>3.2120713570636145E-2</v>
      </c>
      <c r="J6" s="15"/>
      <c r="K6" s="15">
        <f>Diel!H26</f>
        <v>1.150935033494803</v>
      </c>
      <c r="L6" s="15">
        <f>Diel!I26</f>
        <v>8.4491694411372747E-2</v>
      </c>
    </row>
    <row r="7" spans="1:12">
      <c r="G7">
        <v>20</v>
      </c>
      <c r="H7" s="15">
        <f>Diel!H35</f>
        <v>0.75095056291537654</v>
      </c>
      <c r="I7" s="15">
        <f>Diel!I35</f>
        <v>4.4393880766035371E-2</v>
      </c>
      <c r="J7" s="15"/>
      <c r="K7" s="15">
        <f>Diel!H32</f>
        <v>1.318942170254972</v>
      </c>
      <c r="L7" s="15">
        <f>Diel!I32</f>
        <v>7.9792900429859953E-2</v>
      </c>
    </row>
    <row r="8" spans="1:12">
      <c r="A8" t="s">
        <v>18</v>
      </c>
      <c r="B8">
        <v>1.0764855694942641</v>
      </c>
      <c r="G8">
        <v>24</v>
      </c>
      <c r="H8" s="15">
        <f>Diel!H41</f>
        <v>0.73615318637145943</v>
      </c>
      <c r="I8" s="15">
        <f>Diel!I41</f>
        <v>0.12652943536698477</v>
      </c>
      <c r="J8" s="15"/>
      <c r="K8" s="15">
        <f>Diel!H38</f>
        <v>1.0063760472580725</v>
      </c>
      <c r="L8" s="15">
        <f>Diel!I38</f>
        <v>1.9320932179167902E-2</v>
      </c>
    </row>
    <row r="9" spans="1:12">
      <c r="G9">
        <v>28</v>
      </c>
      <c r="H9" s="15">
        <f>Diel!H47</f>
        <v>0.67537011656798362</v>
      </c>
      <c r="I9" s="15">
        <f>Diel!I47</f>
        <v>7.2980470658765242E-2</v>
      </c>
      <c r="J9" s="15"/>
      <c r="K9" s="15">
        <f>Diel!H44</f>
        <v>1.0484916574215293</v>
      </c>
      <c r="L9" s="15">
        <f>Diel!I44</f>
        <v>4.936846492981397E-2</v>
      </c>
    </row>
    <row r="10" spans="1:12">
      <c r="G10">
        <v>32</v>
      </c>
      <c r="H10" s="15">
        <f>Diel!H53</f>
        <v>0.62688025189330066</v>
      </c>
      <c r="I10" s="15">
        <f>Diel!I53</f>
        <v>2.0669994458941916E-2</v>
      </c>
      <c r="J10" s="15"/>
      <c r="K10" s="15">
        <f>Diel!H50</f>
        <v>1.0933390909469403</v>
      </c>
      <c r="L10" s="15">
        <f>Diel!I50</f>
        <v>5.7998996892820343E-2</v>
      </c>
    </row>
    <row r="11" spans="1:12">
      <c r="A11">
        <v>26</v>
      </c>
      <c r="B11">
        <v>0.84264344051438089</v>
      </c>
      <c r="G11">
        <v>36</v>
      </c>
      <c r="H11" s="15">
        <f>Diel!H59</f>
        <v>0.58499229367667327</v>
      </c>
      <c r="I11" s="15">
        <f>Diel!I59</f>
        <v>2.1783329494018368E-2</v>
      </c>
      <c r="J11" s="15"/>
      <c r="K11" s="15">
        <f>Diel!H56</f>
        <v>1.0300518497283402</v>
      </c>
      <c r="L11" s="15">
        <f>Diel!I56</f>
        <v>8.6445412599080007E-2</v>
      </c>
    </row>
    <row r="12" spans="1:12">
      <c r="G12">
        <v>40</v>
      </c>
      <c r="H12" s="15">
        <f>Diel!H65</f>
        <v>0.63439276613867424</v>
      </c>
      <c r="I12" s="15">
        <f>Diel!I65</f>
        <v>5.0107739768906832E-2</v>
      </c>
      <c r="J12" s="15"/>
      <c r="K12" s="15">
        <f>Diel!H62</f>
        <v>0.92829142949555499</v>
      </c>
      <c r="L12" s="15">
        <f>Diel!I62</f>
        <v>8.3796019152522744E-2</v>
      </c>
    </row>
    <row r="13" spans="1:12">
      <c r="G13">
        <v>44</v>
      </c>
      <c r="H13" s="15">
        <f>Diel!H71</f>
        <v>0.6808337632918916</v>
      </c>
      <c r="I13" s="15">
        <f>Diel!I71</f>
        <v>3.5513703705401779E-2</v>
      </c>
      <c r="J13" s="15"/>
      <c r="K13" s="15">
        <f>Diel!H68</f>
        <v>0.95674792284924204</v>
      </c>
      <c r="L13" s="15">
        <f>Diel!I68</f>
        <v>5.2155652254519687E-2</v>
      </c>
    </row>
    <row r="14" spans="1:12">
      <c r="A14" t="s">
        <v>18</v>
      </c>
      <c r="B14">
        <v>1.0643500498266454</v>
      </c>
      <c r="G14">
        <v>48</v>
      </c>
      <c r="H14" s="15">
        <f>Diel!H77</f>
        <v>0.77394340954515595</v>
      </c>
      <c r="I14" s="15">
        <f>Diel!I77</f>
        <v>2.1708257486142451E-2</v>
      </c>
      <c r="J14" s="15"/>
      <c r="K14" s="15">
        <f>Diel!H74</f>
        <v>1.0760375429878986</v>
      </c>
      <c r="L14" s="15">
        <f>Diel!I74</f>
        <v>0.10885453442279495</v>
      </c>
    </row>
    <row r="17" spans="1:3">
      <c r="A17">
        <v>27</v>
      </c>
      <c r="B17">
        <v>0.79830211865192824</v>
      </c>
    </row>
    <row r="20" spans="1:3">
      <c r="A20" t="s">
        <v>18</v>
      </c>
      <c r="B20">
        <v>1.1560665734684556</v>
      </c>
    </row>
    <row r="23" spans="1:3">
      <c r="A23">
        <v>28</v>
      </c>
      <c r="B23">
        <v>0.76469606418775349</v>
      </c>
    </row>
    <row r="26" spans="1:3">
      <c r="A26" t="s">
        <v>18</v>
      </c>
      <c r="B26">
        <v>1.1798708620472462</v>
      </c>
    </row>
    <row r="28" spans="1:3">
      <c r="C28">
        <f>Diel!H56</f>
        <v>1.0300518497283402</v>
      </c>
    </row>
    <row r="29" spans="1:3">
      <c r="A29">
        <v>29</v>
      </c>
      <c r="B29">
        <v>0.72735600367200381</v>
      </c>
    </row>
    <row r="32" spans="1:3">
      <c r="A32" t="s">
        <v>18</v>
      </c>
      <c r="B32">
        <v>1.352101891176142</v>
      </c>
    </row>
    <row r="35" spans="1:2">
      <c r="A35">
        <v>30</v>
      </c>
      <c r="B35">
        <v>0.76983032250866901</v>
      </c>
    </row>
    <row r="38" spans="1:2">
      <c r="A38" t="s">
        <v>18</v>
      </c>
      <c r="B38">
        <v>1.0316774968753641</v>
      </c>
    </row>
    <row r="41" spans="1:2">
      <c r="A41">
        <v>31</v>
      </c>
      <c r="B41">
        <v>0.75466092292414577</v>
      </c>
    </row>
    <row r="44" spans="1:2">
      <c r="A44" t="s">
        <v>18</v>
      </c>
      <c r="B44">
        <v>1.0748519418467</v>
      </c>
    </row>
    <row r="47" spans="1:2">
      <c r="A47">
        <v>32</v>
      </c>
      <c r="B47">
        <v>0.69234969693848825</v>
      </c>
    </row>
    <row r="50" spans="1:2">
      <c r="A50" t="s">
        <v>18</v>
      </c>
      <c r="B50">
        <v>1.1208268913567168</v>
      </c>
    </row>
    <row r="53" spans="1:2">
      <c r="A53">
        <v>33</v>
      </c>
      <c r="B53">
        <v>0.64264074137689631</v>
      </c>
    </row>
    <row r="56" spans="1:2">
      <c r="A56" t="s">
        <v>18</v>
      </c>
      <c r="B56">
        <v>1.0559485362106018</v>
      </c>
    </row>
    <row r="59" spans="1:2">
      <c r="A59">
        <v>34</v>
      </c>
      <c r="B59">
        <v>-0.29132752227329473</v>
      </c>
    </row>
    <row r="62" spans="1:2">
      <c r="A62" t="s">
        <v>18</v>
      </c>
      <c r="B62">
        <v>-0.29132752227329473</v>
      </c>
    </row>
    <row r="65" spans="1:2">
      <c r="A65">
        <v>35</v>
      </c>
      <c r="B65">
        <v>-0.29132752227329473</v>
      </c>
    </row>
    <row r="68" spans="1:2">
      <c r="A68" t="s">
        <v>18</v>
      </c>
      <c r="B68">
        <v>-0.29132752227329473</v>
      </c>
    </row>
    <row r="71" spans="1:2">
      <c r="A71">
        <v>36</v>
      </c>
      <c r="B71">
        <v>-0.29132752227329473</v>
      </c>
    </row>
    <row r="74" spans="1:2">
      <c r="A74" t="s">
        <v>18</v>
      </c>
      <c r="B74">
        <v>-0.29132752227329473</v>
      </c>
    </row>
    <row r="77" spans="1:2">
      <c r="A77">
        <v>37</v>
      </c>
      <c r="B77">
        <v>-0.29132752227329473</v>
      </c>
    </row>
  </sheetData>
  <phoneticPr fontId="4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view="pageLayout" workbookViewId="0">
      <selection activeCell="F20" sqref="F20"/>
    </sheetView>
  </sheetViews>
  <sheetFormatPr baseColWidth="10" defaultRowHeight="13"/>
  <sheetData/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5-day_newdata</vt:lpstr>
      <vt:lpstr>5-day</vt:lpstr>
      <vt:lpstr>5-day graph</vt:lpstr>
      <vt:lpstr>Diel</vt:lpstr>
      <vt:lpstr>Diel graph</vt:lpstr>
      <vt:lpstr>Sheet1</vt:lpstr>
    </vt:vector>
  </TitlesOfParts>
  <Company>University of Hawaii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Delong</dc:creator>
  <cp:lastModifiedBy>Kerry Whittaker</cp:lastModifiedBy>
  <dcterms:created xsi:type="dcterms:W3CDTF">2011-06-23T20:42:03Z</dcterms:created>
  <dcterms:modified xsi:type="dcterms:W3CDTF">2011-06-30T20:40:16Z</dcterms:modified>
</cp:coreProperties>
</file>