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31380" yWindow="0" windowWidth="26860" windowHeight="18540" tabRatio="500"/>
  </bookViews>
  <sheets>
    <sheet name="ENERGY FLUX" sheetId="3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0" i="3" l="1"/>
  <c r="M113" i="3"/>
  <c r="F335" i="3"/>
  <c r="F336" i="3"/>
  <c r="F337" i="3"/>
  <c r="F338" i="3"/>
  <c r="F339" i="3"/>
  <c r="F340" i="3"/>
  <c r="F341" i="3"/>
  <c r="F342" i="3"/>
  <c r="F343" i="3"/>
  <c r="F344" i="3"/>
  <c r="F345" i="3"/>
  <c r="F334" i="3"/>
  <c r="E13" i="3"/>
  <c r="E12" i="3"/>
  <c r="E11" i="3"/>
  <c r="E10" i="3"/>
  <c r="M172" i="3"/>
  <c r="E9" i="3"/>
  <c r="E8" i="3"/>
  <c r="E7" i="3"/>
  <c r="M115" i="3"/>
  <c r="E6" i="3"/>
  <c r="E5" i="3"/>
  <c r="E4" i="3"/>
  <c r="E3" i="3"/>
  <c r="E2" i="3"/>
  <c r="D13" i="3"/>
  <c r="D12" i="3"/>
  <c r="D11" i="3"/>
  <c r="D10" i="3"/>
  <c r="D9" i="3"/>
  <c r="D8" i="3"/>
  <c r="D7" i="3"/>
  <c r="D6" i="3"/>
  <c r="D5" i="3"/>
  <c r="D4" i="3"/>
  <c r="D3" i="3"/>
  <c r="D2" i="3"/>
  <c r="C13" i="3"/>
  <c r="C12" i="3"/>
  <c r="C11" i="3"/>
  <c r="C10" i="3"/>
  <c r="C9" i="3"/>
  <c r="C8" i="3"/>
  <c r="C7" i="3"/>
  <c r="C6" i="3"/>
  <c r="C5" i="3"/>
  <c r="C4" i="3"/>
  <c r="C3" i="3"/>
  <c r="C2" i="3"/>
  <c r="J325" i="3"/>
  <c r="K325" i="3"/>
  <c r="L325" i="3"/>
  <c r="M325" i="3"/>
  <c r="J324" i="3"/>
  <c r="K324" i="3"/>
  <c r="L324" i="3"/>
  <c r="M324" i="3"/>
  <c r="J312" i="3"/>
  <c r="K312" i="3"/>
  <c r="L312" i="3"/>
  <c r="M312" i="3"/>
  <c r="J313" i="3"/>
  <c r="K313" i="3"/>
  <c r="L313" i="3"/>
  <c r="M313" i="3"/>
  <c r="J311" i="3"/>
  <c r="K311" i="3"/>
  <c r="L311" i="3"/>
  <c r="M311" i="3"/>
  <c r="M314" i="3"/>
  <c r="J222" i="3"/>
  <c r="K222" i="3"/>
  <c r="L222" i="3"/>
  <c r="M222" i="3"/>
  <c r="J221" i="3"/>
  <c r="K221" i="3"/>
  <c r="L221" i="3"/>
  <c r="M221" i="3"/>
  <c r="M227" i="3"/>
  <c r="D361" i="3"/>
  <c r="E361" i="3"/>
  <c r="D360" i="3"/>
  <c r="E360" i="3"/>
  <c r="D359" i="3"/>
  <c r="E359" i="3"/>
  <c r="D358" i="3"/>
  <c r="E358" i="3"/>
  <c r="D357" i="3"/>
  <c r="E357" i="3"/>
  <c r="D356" i="3"/>
  <c r="E356" i="3"/>
  <c r="D355" i="3"/>
  <c r="E355" i="3"/>
  <c r="D354" i="3"/>
  <c r="E354" i="3"/>
  <c r="D353" i="3"/>
  <c r="E353" i="3"/>
  <c r="D352" i="3"/>
  <c r="E352" i="3"/>
  <c r="D351" i="3"/>
  <c r="E351" i="3"/>
  <c r="D350" i="3"/>
  <c r="E350" i="3"/>
  <c r="D345" i="3"/>
  <c r="E345" i="3"/>
  <c r="D344" i="3"/>
  <c r="E344" i="3"/>
  <c r="D343" i="3"/>
  <c r="E343" i="3"/>
  <c r="D342" i="3"/>
  <c r="E342" i="3"/>
  <c r="D341" i="3"/>
  <c r="E341" i="3"/>
  <c r="D340" i="3"/>
  <c r="E340" i="3"/>
  <c r="D339" i="3"/>
  <c r="E339" i="3"/>
  <c r="D338" i="3"/>
  <c r="E338" i="3"/>
  <c r="D337" i="3"/>
  <c r="E337" i="3"/>
  <c r="D336" i="3"/>
  <c r="E336" i="3"/>
  <c r="D335" i="3"/>
  <c r="E335" i="3"/>
  <c r="D334" i="3"/>
  <c r="E334" i="3"/>
  <c r="N325" i="3"/>
  <c r="N324" i="3"/>
  <c r="N327" i="3"/>
  <c r="N326" i="3"/>
  <c r="N329" i="3"/>
  <c r="M327" i="3"/>
  <c r="M326" i="3"/>
  <c r="M329" i="3"/>
  <c r="L327" i="3"/>
  <c r="L326" i="3"/>
  <c r="L329" i="3"/>
  <c r="N328" i="3"/>
  <c r="M328" i="3"/>
  <c r="L328" i="3"/>
  <c r="I322" i="3"/>
  <c r="N311" i="3"/>
  <c r="N312" i="3"/>
  <c r="N313" i="3"/>
  <c r="N315" i="3"/>
  <c r="N314" i="3"/>
  <c r="N317" i="3"/>
  <c r="M315" i="3"/>
  <c r="M317" i="3"/>
  <c r="L315" i="3"/>
  <c r="L314" i="3"/>
  <c r="L317" i="3"/>
  <c r="N316" i="3"/>
  <c r="M316" i="3"/>
  <c r="L316" i="3"/>
  <c r="I309" i="3"/>
  <c r="J297" i="3"/>
  <c r="K297" i="3"/>
  <c r="L297" i="3"/>
  <c r="M297" i="3"/>
  <c r="N297" i="3"/>
  <c r="J298" i="3"/>
  <c r="K298" i="3"/>
  <c r="L298" i="3"/>
  <c r="M298" i="3"/>
  <c r="N298" i="3"/>
  <c r="J299" i="3"/>
  <c r="K299" i="3"/>
  <c r="L299" i="3"/>
  <c r="M299" i="3"/>
  <c r="N299" i="3"/>
  <c r="N301" i="3"/>
  <c r="N300" i="3"/>
  <c r="N303" i="3"/>
  <c r="M301" i="3"/>
  <c r="M300" i="3"/>
  <c r="M303" i="3"/>
  <c r="L301" i="3"/>
  <c r="L300" i="3"/>
  <c r="L303" i="3"/>
  <c r="N302" i="3"/>
  <c r="M302" i="3"/>
  <c r="L302" i="3"/>
  <c r="I295" i="3"/>
  <c r="J283" i="3"/>
  <c r="K283" i="3"/>
  <c r="L283" i="3"/>
  <c r="M283" i="3"/>
  <c r="N283" i="3"/>
  <c r="J284" i="3"/>
  <c r="K284" i="3"/>
  <c r="L284" i="3"/>
  <c r="M284" i="3"/>
  <c r="N284" i="3"/>
  <c r="J285" i="3"/>
  <c r="K285" i="3"/>
  <c r="L285" i="3"/>
  <c r="M285" i="3"/>
  <c r="N285" i="3"/>
  <c r="N288" i="3"/>
  <c r="N287" i="3"/>
  <c r="N290" i="3"/>
  <c r="M288" i="3"/>
  <c r="M287" i="3"/>
  <c r="M290" i="3"/>
  <c r="L288" i="3"/>
  <c r="L287" i="3"/>
  <c r="L290" i="3"/>
  <c r="N289" i="3"/>
  <c r="M289" i="3"/>
  <c r="L289" i="3"/>
  <c r="I281" i="3"/>
  <c r="J269" i="3"/>
  <c r="K269" i="3"/>
  <c r="L269" i="3"/>
  <c r="M269" i="3"/>
  <c r="N269" i="3"/>
  <c r="J270" i="3"/>
  <c r="K270" i="3"/>
  <c r="L270" i="3"/>
  <c r="M270" i="3"/>
  <c r="N270" i="3"/>
  <c r="J271" i="3"/>
  <c r="K271" i="3"/>
  <c r="L271" i="3"/>
  <c r="M271" i="3"/>
  <c r="N271" i="3"/>
  <c r="J272" i="3"/>
  <c r="K272" i="3"/>
  <c r="L272" i="3"/>
  <c r="M272" i="3"/>
  <c r="N272" i="3"/>
  <c r="N274" i="3"/>
  <c r="N273" i="3"/>
  <c r="N276" i="3"/>
  <c r="M274" i="3"/>
  <c r="M273" i="3"/>
  <c r="M276" i="3"/>
  <c r="L274" i="3"/>
  <c r="L273" i="3"/>
  <c r="L276" i="3"/>
  <c r="N275" i="3"/>
  <c r="M275" i="3"/>
  <c r="L275" i="3"/>
  <c r="I267" i="3"/>
  <c r="J256" i="3"/>
  <c r="K256" i="3"/>
  <c r="L256" i="3"/>
  <c r="M256" i="3"/>
  <c r="N256" i="3"/>
  <c r="J257" i="3"/>
  <c r="K257" i="3"/>
  <c r="L257" i="3"/>
  <c r="M257" i="3"/>
  <c r="N257" i="3"/>
  <c r="J258" i="3"/>
  <c r="K258" i="3"/>
  <c r="L258" i="3"/>
  <c r="M258" i="3"/>
  <c r="N258" i="3"/>
  <c r="N260" i="3"/>
  <c r="N259" i="3"/>
  <c r="N262" i="3"/>
  <c r="M260" i="3"/>
  <c r="M259" i="3"/>
  <c r="M262" i="3"/>
  <c r="L260" i="3"/>
  <c r="L259" i="3"/>
  <c r="L262" i="3"/>
  <c r="N261" i="3"/>
  <c r="M261" i="3"/>
  <c r="L261" i="3"/>
  <c r="I254" i="3"/>
  <c r="J241" i="3"/>
  <c r="K241" i="3"/>
  <c r="L241" i="3"/>
  <c r="M241" i="3"/>
  <c r="N241" i="3"/>
  <c r="J240" i="3"/>
  <c r="K240" i="3"/>
  <c r="L240" i="3"/>
  <c r="M240" i="3"/>
  <c r="N240" i="3"/>
  <c r="N246" i="3"/>
  <c r="N245" i="3"/>
  <c r="N248" i="3"/>
  <c r="M246" i="3"/>
  <c r="M245" i="3"/>
  <c r="M248" i="3"/>
  <c r="L246" i="3"/>
  <c r="L245" i="3"/>
  <c r="L248" i="3"/>
  <c r="J246" i="3"/>
  <c r="J245" i="3"/>
  <c r="J248" i="3"/>
  <c r="N247" i="3"/>
  <c r="M247" i="3"/>
  <c r="L247" i="3"/>
  <c r="J247" i="3"/>
  <c r="I238" i="3"/>
  <c r="N221" i="3"/>
  <c r="N222" i="3"/>
  <c r="J223" i="3"/>
  <c r="K223" i="3"/>
  <c r="L223" i="3"/>
  <c r="M223" i="3"/>
  <c r="N223" i="3"/>
  <c r="N231" i="3"/>
  <c r="N230" i="3"/>
  <c r="N233" i="3"/>
  <c r="M231" i="3"/>
  <c r="M230" i="3"/>
  <c r="M233" i="3"/>
  <c r="L231" i="3"/>
  <c r="L230" i="3"/>
  <c r="L233" i="3"/>
  <c r="J231" i="3"/>
  <c r="J230" i="3"/>
  <c r="J233" i="3"/>
  <c r="N232" i="3"/>
  <c r="M232" i="3"/>
  <c r="L232" i="3"/>
  <c r="J232" i="3"/>
  <c r="N227" i="3"/>
  <c r="N226" i="3"/>
  <c r="N229" i="3"/>
  <c r="M226" i="3"/>
  <c r="M229" i="3"/>
  <c r="L227" i="3"/>
  <c r="L226" i="3"/>
  <c r="L229" i="3"/>
  <c r="J227" i="3"/>
  <c r="J226" i="3"/>
  <c r="J229" i="3"/>
  <c r="N228" i="3"/>
  <c r="M228" i="3"/>
  <c r="L228" i="3"/>
  <c r="J228" i="3"/>
  <c r="I219" i="3"/>
  <c r="J203" i="3"/>
  <c r="K203" i="3"/>
  <c r="L203" i="3"/>
  <c r="M203" i="3"/>
  <c r="N203" i="3"/>
  <c r="J202" i="3"/>
  <c r="K202" i="3"/>
  <c r="L202" i="3"/>
  <c r="M202" i="3"/>
  <c r="N202" i="3"/>
  <c r="N208" i="3"/>
  <c r="N207" i="3"/>
  <c r="N210" i="3"/>
  <c r="M208" i="3"/>
  <c r="M207" i="3"/>
  <c r="M210" i="3"/>
  <c r="L208" i="3"/>
  <c r="L207" i="3"/>
  <c r="L210" i="3"/>
  <c r="J208" i="3"/>
  <c r="J207" i="3"/>
  <c r="J210" i="3"/>
  <c r="N209" i="3"/>
  <c r="M209" i="3"/>
  <c r="L209" i="3"/>
  <c r="J209" i="3"/>
  <c r="I200" i="3"/>
  <c r="J183" i="3"/>
  <c r="K183" i="3"/>
  <c r="L183" i="3"/>
  <c r="M183" i="3"/>
  <c r="N183" i="3"/>
  <c r="J184" i="3"/>
  <c r="K184" i="3"/>
  <c r="L184" i="3"/>
  <c r="M184" i="3"/>
  <c r="N184" i="3"/>
  <c r="J185" i="3"/>
  <c r="K185" i="3"/>
  <c r="L185" i="3"/>
  <c r="M185" i="3"/>
  <c r="N185" i="3"/>
  <c r="N189" i="3"/>
  <c r="N188" i="3"/>
  <c r="N191" i="3"/>
  <c r="M189" i="3"/>
  <c r="M188" i="3"/>
  <c r="M191" i="3"/>
  <c r="L189" i="3"/>
  <c r="L188" i="3"/>
  <c r="L191" i="3"/>
  <c r="J189" i="3"/>
  <c r="J188" i="3"/>
  <c r="J191" i="3"/>
  <c r="N190" i="3"/>
  <c r="M190" i="3"/>
  <c r="L190" i="3"/>
  <c r="J190" i="3"/>
  <c r="I181" i="3"/>
  <c r="J164" i="3"/>
  <c r="K164" i="3"/>
  <c r="L164" i="3"/>
  <c r="M164" i="3"/>
  <c r="N164" i="3"/>
  <c r="J165" i="3"/>
  <c r="K165" i="3"/>
  <c r="L165" i="3"/>
  <c r="M165" i="3"/>
  <c r="N165" i="3"/>
  <c r="J166" i="3"/>
  <c r="K166" i="3"/>
  <c r="L166" i="3"/>
  <c r="M166" i="3"/>
  <c r="N166" i="3"/>
  <c r="N170" i="3"/>
  <c r="N169" i="3"/>
  <c r="N172" i="3"/>
  <c r="M169" i="3"/>
  <c r="L170" i="3"/>
  <c r="L169" i="3"/>
  <c r="L172" i="3"/>
  <c r="J170" i="3"/>
  <c r="J169" i="3"/>
  <c r="J172" i="3"/>
  <c r="N171" i="3"/>
  <c r="M171" i="3"/>
  <c r="L171" i="3"/>
  <c r="J171" i="3"/>
  <c r="I162" i="3"/>
  <c r="J145" i="3"/>
  <c r="K145" i="3"/>
  <c r="L145" i="3"/>
  <c r="M145" i="3"/>
  <c r="N145" i="3"/>
  <c r="J146" i="3"/>
  <c r="K146" i="3"/>
  <c r="L146" i="3"/>
  <c r="M146" i="3"/>
  <c r="N146" i="3"/>
  <c r="J147" i="3"/>
  <c r="K147" i="3"/>
  <c r="L147" i="3"/>
  <c r="M147" i="3"/>
  <c r="N147" i="3"/>
  <c r="N151" i="3"/>
  <c r="N150" i="3"/>
  <c r="N153" i="3"/>
  <c r="M151" i="3"/>
  <c r="M150" i="3"/>
  <c r="M153" i="3"/>
  <c r="L151" i="3"/>
  <c r="L150" i="3"/>
  <c r="L153" i="3"/>
  <c r="J151" i="3"/>
  <c r="J150" i="3"/>
  <c r="J153" i="3"/>
  <c r="N152" i="3"/>
  <c r="M152" i="3"/>
  <c r="L152" i="3"/>
  <c r="J152" i="3"/>
  <c r="I143" i="3"/>
  <c r="J127" i="3"/>
  <c r="K127" i="3"/>
  <c r="L127" i="3"/>
  <c r="M127" i="3"/>
  <c r="N127" i="3"/>
  <c r="J126" i="3"/>
  <c r="K126" i="3"/>
  <c r="L126" i="3"/>
  <c r="M126" i="3"/>
  <c r="N126" i="3"/>
  <c r="N132" i="3"/>
  <c r="N131" i="3"/>
  <c r="N134" i="3"/>
  <c r="M132" i="3"/>
  <c r="M131" i="3"/>
  <c r="M134" i="3"/>
  <c r="L132" i="3"/>
  <c r="L131" i="3"/>
  <c r="L134" i="3"/>
  <c r="J132" i="3"/>
  <c r="J131" i="3"/>
  <c r="J134" i="3"/>
  <c r="N133" i="3"/>
  <c r="M133" i="3"/>
  <c r="L133" i="3"/>
  <c r="J133" i="3"/>
  <c r="I124" i="3"/>
  <c r="J107" i="3"/>
  <c r="K107" i="3"/>
  <c r="L107" i="3"/>
  <c r="M107" i="3"/>
  <c r="N107" i="3"/>
  <c r="J108" i="3"/>
  <c r="K108" i="3"/>
  <c r="L108" i="3"/>
  <c r="M108" i="3"/>
  <c r="N108" i="3"/>
  <c r="J109" i="3"/>
  <c r="K109" i="3"/>
  <c r="L109" i="3"/>
  <c r="M109" i="3"/>
  <c r="N109" i="3"/>
  <c r="N113" i="3"/>
  <c r="N112" i="3"/>
  <c r="N115" i="3"/>
  <c r="M112" i="3"/>
  <c r="L113" i="3"/>
  <c r="L112" i="3"/>
  <c r="L115" i="3"/>
  <c r="J113" i="3"/>
  <c r="J112" i="3"/>
  <c r="J115" i="3"/>
  <c r="N114" i="3"/>
  <c r="M114" i="3"/>
  <c r="L114" i="3"/>
  <c r="J114" i="3"/>
  <c r="I105" i="3"/>
  <c r="J89" i="3"/>
  <c r="K89" i="3"/>
  <c r="L89" i="3"/>
  <c r="M89" i="3"/>
  <c r="N89" i="3"/>
  <c r="J88" i="3"/>
  <c r="K88" i="3"/>
  <c r="L88" i="3"/>
  <c r="M88" i="3"/>
  <c r="N88" i="3"/>
  <c r="N94" i="3"/>
  <c r="N93" i="3"/>
  <c r="N96" i="3"/>
  <c r="M94" i="3"/>
  <c r="M93" i="3"/>
  <c r="M96" i="3"/>
  <c r="L94" i="3"/>
  <c r="L93" i="3"/>
  <c r="L96" i="3"/>
  <c r="J94" i="3"/>
  <c r="J93" i="3"/>
  <c r="J96" i="3"/>
  <c r="N95" i="3"/>
  <c r="M95" i="3"/>
  <c r="L95" i="3"/>
  <c r="J95" i="3"/>
  <c r="I86" i="3"/>
  <c r="J69" i="3"/>
  <c r="K69" i="3"/>
  <c r="L69" i="3"/>
  <c r="M69" i="3"/>
  <c r="N69" i="3"/>
  <c r="J70" i="3"/>
  <c r="K70" i="3"/>
  <c r="L70" i="3"/>
  <c r="M70" i="3"/>
  <c r="N70" i="3"/>
  <c r="J71" i="3"/>
  <c r="K71" i="3"/>
  <c r="L71" i="3"/>
  <c r="M71" i="3"/>
  <c r="N71" i="3"/>
  <c r="N75" i="3"/>
  <c r="N74" i="3"/>
  <c r="N77" i="3"/>
  <c r="M75" i="3"/>
  <c r="M74" i="3"/>
  <c r="M77" i="3"/>
  <c r="L75" i="3"/>
  <c r="L74" i="3"/>
  <c r="L77" i="3"/>
  <c r="J75" i="3"/>
  <c r="J74" i="3"/>
  <c r="J77" i="3"/>
  <c r="N76" i="3"/>
  <c r="M76" i="3"/>
  <c r="L76" i="3"/>
  <c r="J76" i="3"/>
  <c r="I67" i="3"/>
  <c r="J50" i="3"/>
  <c r="K50" i="3"/>
  <c r="L50" i="3"/>
  <c r="M50" i="3"/>
  <c r="N50" i="3"/>
  <c r="J51" i="3"/>
  <c r="K51" i="3"/>
  <c r="L51" i="3"/>
  <c r="M51" i="3"/>
  <c r="N51" i="3"/>
  <c r="J52" i="3"/>
  <c r="K52" i="3"/>
  <c r="L52" i="3"/>
  <c r="M52" i="3"/>
  <c r="N52" i="3"/>
  <c r="N56" i="3"/>
  <c r="N55" i="3"/>
  <c r="N58" i="3"/>
  <c r="M56" i="3"/>
  <c r="M55" i="3"/>
  <c r="M58" i="3"/>
  <c r="L56" i="3"/>
  <c r="L55" i="3"/>
  <c r="L58" i="3"/>
  <c r="J56" i="3"/>
  <c r="J55" i="3"/>
  <c r="J58" i="3"/>
  <c r="N57" i="3"/>
  <c r="M57" i="3"/>
  <c r="L57" i="3"/>
  <c r="J57" i="3"/>
  <c r="I48" i="3"/>
  <c r="J31" i="3"/>
  <c r="K31" i="3"/>
  <c r="L31" i="3"/>
  <c r="M31" i="3"/>
  <c r="N31" i="3"/>
  <c r="J32" i="3"/>
  <c r="K32" i="3"/>
  <c r="L32" i="3"/>
  <c r="M32" i="3"/>
  <c r="N32" i="3"/>
  <c r="J33" i="3"/>
  <c r="K33" i="3"/>
  <c r="L33" i="3"/>
  <c r="M33" i="3"/>
  <c r="N33" i="3"/>
  <c r="N37" i="3"/>
  <c r="N36" i="3"/>
  <c r="N39" i="3"/>
  <c r="M37" i="3"/>
  <c r="M36" i="3"/>
  <c r="M39" i="3"/>
  <c r="L37" i="3"/>
  <c r="L36" i="3"/>
  <c r="L39" i="3"/>
  <c r="J37" i="3"/>
  <c r="J36" i="3"/>
  <c r="J39" i="3"/>
  <c r="N38" i="3"/>
  <c r="M38" i="3"/>
  <c r="L38" i="3"/>
  <c r="J38" i="3"/>
  <c r="I29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<sst xmlns="http://schemas.openxmlformats.org/spreadsheetml/2006/main" count="683" uniqueCount="178">
  <si>
    <t>cruise</t>
  </si>
  <si>
    <t>Depth</t>
  </si>
  <si>
    <t>STDEV/Diff</t>
  </si>
  <si>
    <t>CV/%Diff</t>
  </si>
  <si>
    <t>n of</t>
  </si>
  <si>
    <t>HOE-PhoR II</t>
  </si>
  <si>
    <t>Trap</t>
  </si>
  <si>
    <t>Sample</t>
  </si>
  <si>
    <t>hrs</t>
  </si>
  <si>
    <t>ID</t>
  </si>
  <si>
    <t>time</t>
  </si>
  <si>
    <t>100-A</t>
  </si>
  <si>
    <t>100-B</t>
  </si>
  <si>
    <t>100-C</t>
  </si>
  <si>
    <t>100-D</t>
  </si>
  <si>
    <t>100-E</t>
  </si>
  <si>
    <t>Total Mass</t>
  </si>
  <si>
    <t>calories</t>
  </si>
  <si>
    <t>100-F</t>
  </si>
  <si>
    <t>from all traps</t>
  </si>
  <si>
    <t>per mg sample</t>
  </si>
  <si>
    <t>per depth</t>
  </si>
  <si>
    <t>100-G</t>
  </si>
  <si>
    <t>(mg)</t>
  </si>
  <si>
    <t>(ug)</t>
  </si>
  <si>
    <t>collected</t>
  </si>
  <si>
    <r>
      <t>calories/m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</rPr>
      <t>/d</t>
    </r>
  </si>
  <si>
    <r>
      <t>J/m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</rPr>
      <t>/d</t>
    </r>
  </si>
  <si>
    <r>
      <t>kJ/m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</rPr>
      <t>/d</t>
    </r>
  </si>
  <si>
    <t>100-H</t>
  </si>
  <si>
    <t>cal/g</t>
  </si>
  <si>
    <t>cal/mg</t>
  </si>
  <si>
    <t>100A</t>
  </si>
  <si>
    <t>100B</t>
  </si>
  <si>
    <t>100C</t>
  </si>
  <si>
    <t>mean</t>
  </si>
  <si>
    <t>sd</t>
  </si>
  <si>
    <t>n</t>
  </si>
  <si>
    <t>CV</t>
  </si>
  <si>
    <t>110-A</t>
  </si>
  <si>
    <t>110-B</t>
  </si>
  <si>
    <t>110-C</t>
  </si>
  <si>
    <t>110-D</t>
  </si>
  <si>
    <t>110-E</t>
  </si>
  <si>
    <t>110-F</t>
  </si>
  <si>
    <t>110-G</t>
  </si>
  <si>
    <t>110-H</t>
  </si>
  <si>
    <t>110A</t>
  </si>
  <si>
    <t>110B</t>
  </si>
  <si>
    <t>110C</t>
  </si>
  <si>
    <t>120-A</t>
  </si>
  <si>
    <t>120-B</t>
  </si>
  <si>
    <t>120-C</t>
  </si>
  <si>
    <t>120-D</t>
  </si>
  <si>
    <t>120-E</t>
  </si>
  <si>
    <t>120-F</t>
  </si>
  <si>
    <t>120-G</t>
  </si>
  <si>
    <t>120-H</t>
  </si>
  <si>
    <t>120A</t>
  </si>
  <si>
    <t>120B</t>
  </si>
  <si>
    <t>120C</t>
  </si>
  <si>
    <t>130-A</t>
  </si>
  <si>
    <t>130-B</t>
  </si>
  <si>
    <t>130-C</t>
  </si>
  <si>
    <t>130-D</t>
  </si>
  <si>
    <t>130-E</t>
  </si>
  <si>
    <t>130-F</t>
  </si>
  <si>
    <t>130-G</t>
  </si>
  <si>
    <t>130-H</t>
  </si>
  <si>
    <t>130A</t>
  </si>
  <si>
    <t>130B</t>
  </si>
  <si>
    <t>130C</t>
  </si>
  <si>
    <t>140-A</t>
  </si>
  <si>
    <t>140-B</t>
  </si>
  <si>
    <t>140-C</t>
  </si>
  <si>
    <t>140-D</t>
  </si>
  <si>
    <t>140-E</t>
  </si>
  <si>
    <t>140-F</t>
  </si>
  <si>
    <t>140-G</t>
  </si>
  <si>
    <t>140-H</t>
  </si>
  <si>
    <t>140A</t>
  </si>
  <si>
    <t>140B</t>
  </si>
  <si>
    <t>140C</t>
  </si>
  <si>
    <t>150-A</t>
  </si>
  <si>
    <t>150-B</t>
  </si>
  <si>
    <t>150-C</t>
  </si>
  <si>
    <t>150-D</t>
  </si>
  <si>
    <t>150-E</t>
  </si>
  <si>
    <t>150-F</t>
  </si>
  <si>
    <t>150-G</t>
  </si>
  <si>
    <t>150-H</t>
  </si>
  <si>
    <t>150A</t>
  </si>
  <si>
    <t>150B</t>
  </si>
  <si>
    <t>150C</t>
  </si>
  <si>
    <t>160-A</t>
  </si>
  <si>
    <t>160-B</t>
  </si>
  <si>
    <t>160-C</t>
  </si>
  <si>
    <t>160-D</t>
  </si>
  <si>
    <t>160-E</t>
  </si>
  <si>
    <t>160-F</t>
  </si>
  <si>
    <t>160-G</t>
  </si>
  <si>
    <t>160-H</t>
  </si>
  <si>
    <t>160A</t>
  </si>
  <si>
    <t>160B</t>
  </si>
  <si>
    <t>160C</t>
  </si>
  <si>
    <t>175-A</t>
  </si>
  <si>
    <t>175-B</t>
  </si>
  <si>
    <t>175-C</t>
  </si>
  <si>
    <t>175-D</t>
  </si>
  <si>
    <t>175-E</t>
  </si>
  <si>
    <t>175-F</t>
  </si>
  <si>
    <t>175-G</t>
  </si>
  <si>
    <t>175-H</t>
  </si>
  <si>
    <t>175A</t>
  </si>
  <si>
    <t>175B</t>
  </si>
  <si>
    <t>175C</t>
  </si>
  <si>
    <t>200-A</t>
  </si>
  <si>
    <t>200-B</t>
  </si>
  <si>
    <t>200-C</t>
  </si>
  <si>
    <t>200-D</t>
  </si>
  <si>
    <t>200-E</t>
  </si>
  <si>
    <t>200-F</t>
  </si>
  <si>
    <t>200-G</t>
  </si>
  <si>
    <t>200-H</t>
  </si>
  <si>
    <t>200A</t>
  </si>
  <si>
    <t>200B</t>
  </si>
  <si>
    <t>200C</t>
  </si>
  <si>
    <t>250-A</t>
  </si>
  <si>
    <t>250-B</t>
  </si>
  <si>
    <t>250-C</t>
  </si>
  <si>
    <t>250-D</t>
  </si>
  <si>
    <t>250-E</t>
  </si>
  <si>
    <t>250-F</t>
  </si>
  <si>
    <t>250-G</t>
  </si>
  <si>
    <t>250-H</t>
  </si>
  <si>
    <t>250A</t>
  </si>
  <si>
    <t>250B</t>
  </si>
  <si>
    <t>250C</t>
  </si>
  <si>
    <t>300-A</t>
  </si>
  <si>
    <t>300-B</t>
  </si>
  <si>
    <t>300-C</t>
  </si>
  <si>
    <t>300-D</t>
  </si>
  <si>
    <t>300-E</t>
  </si>
  <si>
    <t>300-F</t>
  </si>
  <si>
    <t>300-G</t>
  </si>
  <si>
    <t>300-H</t>
  </si>
  <si>
    <t>300A</t>
  </si>
  <si>
    <t>300B</t>
  </si>
  <si>
    <t>300C</t>
  </si>
  <si>
    <t>500-A</t>
  </si>
  <si>
    <t>500-B</t>
  </si>
  <si>
    <t>500-C</t>
  </si>
  <si>
    <t>500-D</t>
  </si>
  <si>
    <t>500-E</t>
  </si>
  <si>
    <t>500-F</t>
  </si>
  <si>
    <t>500-G</t>
  </si>
  <si>
    <t>500-H</t>
  </si>
  <si>
    <t>500A</t>
  </si>
  <si>
    <t>500B</t>
  </si>
  <si>
    <t>500C</t>
  </si>
  <si>
    <t>ALOHA6-T2-1</t>
  </si>
  <si>
    <t>DAYS</t>
  </si>
  <si>
    <t>A</t>
  </si>
  <si>
    <t>B</t>
  </si>
  <si>
    <t>C</t>
  </si>
  <si>
    <t>ALOHA8-T2-17</t>
  </si>
  <si>
    <t>ALOHA8-T2-5</t>
  </si>
  <si>
    <t>ALOHA6-T2-18</t>
  </si>
  <si>
    <t>Platt and Irwin</t>
  </si>
  <si>
    <t>Calories</t>
  </si>
  <si>
    <t>Carbon &amp; Nitrogen</t>
  </si>
  <si>
    <t>Total Mass Traps</t>
  </si>
  <si>
    <t>Collected</t>
  </si>
  <si>
    <t>HOE-DYLAN-9</t>
  </si>
  <si>
    <t>Using Average</t>
  </si>
  <si>
    <t>ALOHA19-5</t>
  </si>
  <si>
    <t>ALOHA19-20</t>
  </si>
  <si>
    <t>Deep Traps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</si>
</sst>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"/>
    <numFmt numFmtId="167" formatCode="0.0%"/>
    <numFmt numFmtId="168" formatCode="0.000000000"/>
    <numFmt numFmtId="169" formatCode="0.00000000"/>
    <numFmt numFmtId="170" formatCode="0.0000000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b/>
      <i/>
      <sz val="10"/>
      <name val="Arial"/>
    </font>
    <font>
      <b/>
      <i/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theme="1"/>
      <name val="Arial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u/>
      <sz val="14"/>
      <name val="Arial"/>
      <family val="2"/>
    </font>
    <font>
      <sz val="12"/>
      <name val="Calibri"/>
    </font>
    <font>
      <sz val="10"/>
      <color theme="1"/>
      <name val="Arial"/>
    </font>
    <font>
      <b/>
      <sz val="12"/>
      <name val="Arial"/>
    </font>
    <font>
      <sz val="14"/>
      <color theme="1"/>
      <name val="Calibri"/>
      <scheme val="minor"/>
    </font>
    <font>
      <sz val="12"/>
      <name val="Arial"/>
      <family val="2"/>
    </font>
    <font>
      <b/>
      <sz val="16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FF"/>
      <name val="Arial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sz val="1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71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0">
    <xf numFmtId="0" fontId="0" fillId="0" borderId="0" xfId="0"/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6" fillId="0" borderId="0" xfId="1" applyFont="1" applyFill="1" applyAlignment="1">
      <alignment horizontal="center"/>
    </xf>
    <xf numFmtId="165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166" fontId="7" fillId="0" borderId="0" xfId="1" applyNumberFormat="1" applyFont="1"/>
    <xf numFmtId="0" fontId="7" fillId="0" borderId="0" xfId="1" applyFont="1"/>
    <xf numFmtId="0" fontId="3" fillId="0" borderId="0" xfId="1"/>
    <xf numFmtId="0" fontId="0" fillId="0" borderId="0" xfId="1" applyFont="1" applyAlignment="1">
      <alignment horizontal="center"/>
    </xf>
    <xf numFmtId="0" fontId="8" fillId="0" borderId="0" xfId="2" applyFont="1" applyAlignment="1">
      <alignment horizontal="center"/>
    </xf>
    <xf numFmtId="2" fontId="3" fillId="0" borderId="0" xfId="1" applyNumberFormat="1" applyFont="1" applyAlignment="1">
      <alignment horizontal="center"/>
    </xf>
    <xf numFmtId="9" fontId="3" fillId="0" borderId="0" xfId="1" applyNumberFormat="1" applyFont="1" applyAlignment="1">
      <alignment horizontal="center"/>
    </xf>
    <xf numFmtId="1" fontId="3" fillId="0" borderId="0" xfId="1" applyNumberFormat="1" applyFont="1" applyFill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165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166" fontId="10" fillId="0" borderId="0" xfId="1" applyNumberFormat="1" applyFont="1" applyAlignment="1">
      <alignment horizontal="center"/>
    </xf>
    <xf numFmtId="164" fontId="10" fillId="0" borderId="0" xfId="2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12" fillId="0" borderId="0" xfId="1" applyFont="1" applyFill="1" applyAlignment="1">
      <alignment horizontal="center"/>
    </xf>
    <xf numFmtId="165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Alignment="1">
      <alignment horizontal="center"/>
    </xf>
    <xf numFmtId="0" fontId="13" fillId="0" borderId="0" xfId="1" applyFont="1" applyFill="1" applyBorder="1"/>
    <xf numFmtId="0" fontId="7" fillId="0" borderId="0" xfId="1" applyFont="1" applyFill="1"/>
    <xf numFmtId="0" fontId="6" fillId="0" borderId="0" xfId="1" applyFont="1"/>
    <xf numFmtId="0" fontId="14" fillId="0" borderId="0" xfId="1" applyFont="1"/>
    <xf numFmtId="0" fontId="3" fillId="0" borderId="0" xfId="1" applyFont="1"/>
    <xf numFmtId="164" fontId="10" fillId="0" borderId="0" xfId="1" applyNumberFormat="1" applyFont="1" applyAlignment="1">
      <alignment horizontal="center"/>
    </xf>
    <xf numFmtId="166" fontId="13" fillId="0" borderId="0" xfId="1" applyNumberFormat="1" applyFont="1" applyFill="1" applyBorder="1" applyAlignment="1">
      <alignment horizontal="right"/>
    </xf>
    <xf numFmtId="164" fontId="3" fillId="0" borderId="0" xfId="1" applyNumberFormat="1" applyFont="1" applyAlignment="1">
      <alignment horizontal="center"/>
    </xf>
    <xf numFmtId="2" fontId="7" fillId="0" borderId="0" xfId="1" applyNumberFormat="1" applyFont="1" applyFill="1" applyAlignment="1">
      <alignment horizontal="center"/>
    </xf>
    <xf numFmtId="165" fontId="3" fillId="0" borderId="0" xfId="1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3" fillId="0" borderId="0" xfId="1" applyAlignment="1">
      <alignment horizontal="left"/>
    </xf>
    <xf numFmtId="0" fontId="15" fillId="0" borderId="0" xfId="1" applyFont="1" applyBorder="1"/>
    <xf numFmtId="2" fontId="3" fillId="0" borderId="0" xfId="1" applyNumberFormat="1" applyFont="1" applyFill="1"/>
    <xf numFmtId="0" fontId="16" fillId="0" borderId="0" xfId="2" applyFont="1" applyAlignment="1">
      <alignment horizontal="center"/>
    </xf>
    <xf numFmtId="166" fontId="4" fillId="0" borderId="0" xfId="2" applyNumberFormat="1" applyFont="1" applyBorder="1" applyAlignment="1">
      <alignment horizontal="center"/>
    </xf>
    <xf numFmtId="2" fontId="3" fillId="0" borderId="0" xfId="1" applyNumberFormat="1" applyAlignment="1">
      <alignment horizontal="center"/>
    </xf>
    <xf numFmtId="166" fontId="3" fillId="0" borderId="0" xfId="1" applyNumberFormat="1" applyFont="1" applyAlignment="1">
      <alignment horizontal="center"/>
    </xf>
    <xf numFmtId="164" fontId="17" fillId="0" borderId="0" xfId="1" applyNumberFormat="1" applyFont="1" applyAlignment="1">
      <alignment horizontal="center"/>
    </xf>
    <xf numFmtId="2" fontId="6" fillId="0" borderId="0" xfId="1" applyNumberFormat="1" applyFont="1" applyAlignment="1">
      <alignment horizontal="center"/>
    </xf>
    <xf numFmtId="2" fontId="3" fillId="0" borderId="0" xfId="1" applyNumberFormat="1"/>
    <xf numFmtId="0" fontId="13" fillId="0" borderId="0" xfId="1" applyFont="1" applyFill="1" applyBorder="1" applyAlignment="1">
      <alignment horizontal="center"/>
    </xf>
    <xf numFmtId="165" fontId="7" fillId="0" borderId="0" xfId="1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3" fillId="0" borderId="0" xfId="1" applyAlignment="1">
      <alignment horizontal="right"/>
    </xf>
    <xf numFmtId="164" fontId="1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Alignment="1">
      <alignment horizontal="center"/>
    </xf>
    <xf numFmtId="1" fontId="3" fillId="0" borderId="0" xfId="1" applyNumberFormat="1" applyAlignment="1">
      <alignment horizontal="center"/>
    </xf>
    <xf numFmtId="9" fontId="6" fillId="0" borderId="0" xfId="1" applyNumberFormat="1" applyFont="1" applyAlignment="1">
      <alignment horizontal="center"/>
    </xf>
    <xf numFmtId="164" fontId="3" fillId="0" borderId="0" xfId="1" applyNumberFormat="1" applyFont="1"/>
    <xf numFmtId="166" fontId="16" fillId="0" borderId="0" xfId="2" applyNumberFormat="1" applyFont="1" applyAlignment="1">
      <alignment horizontal="center"/>
    </xf>
    <xf numFmtId="0" fontId="3" fillId="0" borderId="0" xfId="1" applyFont="1" applyAlignment="1">
      <alignment horizontal="center"/>
    </xf>
    <xf numFmtId="2" fontId="15" fillId="0" borderId="0" xfId="1" applyNumberFormat="1" applyFont="1" applyBorder="1" applyAlignment="1">
      <alignment horizontal="center"/>
    </xf>
    <xf numFmtId="2" fontId="6" fillId="0" borderId="0" xfId="1" applyNumberFormat="1" applyFont="1"/>
    <xf numFmtId="167" fontId="3" fillId="0" borderId="0" xfId="1" applyNumberFormat="1"/>
    <xf numFmtId="0" fontId="12" fillId="0" borderId="0" xfId="1" applyFont="1" applyFill="1" applyBorder="1" applyAlignment="1">
      <alignment horizontal="center"/>
    </xf>
    <xf numFmtId="166" fontId="3" fillId="0" borderId="0" xfId="1" applyNumberFormat="1" applyAlignment="1">
      <alignment horizontal="center"/>
    </xf>
    <xf numFmtId="0" fontId="18" fillId="0" borderId="0" xfId="2" applyFont="1" applyAlignment="1">
      <alignment horizontal="center"/>
    </xf>
    <xf numFmtId="166" fontId="18" fillId="0" borderId="0" xfId="2" applyNumberFormat="1" applyFont="1" applyAlignment="1">
      <alignment horizontal="center"/>
    </xf>
    <xf numFmtId="166" fontId="19" fillId="0" borderId="0" xfId="1" applyNumberFormat="1" applyFont="1" applyAlignment="1">
      <alignment horizontal="center"/>
    </xf>
    <xf numFmtId="167" fontId="3" fillId="0" borderId="0" xfId="1" applyNumberFormat="1" applyAlignment="1">
      <alignment horizontal="center"/>
    </xf>
    <xf numFmtId="0" fontId="16" fillId="0" borderId="0" xfId="12" applyFont="1" applyAlignment="1">
      <alignment horizontal="center"/>
    </xf>
    <xf numFmtId="4" fontId="3" fillId="0" borderId="0" xfId="12" applyNumberFormat="1" applyFont="1" applyBorder="1" applyAlignment="1">
      <alignment horizontal="center"/>
    </xf>
    <xf numFmtId="166" fontId="16" fillId="0" borderId="0" xfId="12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23" fillId="2" borderId="0" xfId="1" applyFont="1" applyFill="1" applyAlignment="1">
      <alignment horizontal="center"/>
    </xf>
    <xf numFmtId="0" fontId="23" fillId="2" borderId="0" xfId="1" applyFont="1" applyFill="1" applyAlignment="1">
      <alignment horizontal="right"/>
    </xf>
    <xf numFmtId="164" fontId="24" fillId="2" borderId="0" xfId="1" applyNumberFormat="1" applyFont="1" applyFill="1" applyBorder="1" applyAlignment="1">
      <alignment horizontal="center"/>
    </xf>
    <xf numFmtId="165" fontId="23" fillId="2" borderId="0" xfId="1" applyNumberFormat="1" applyFont="1" applyFill="1" applyAlignment="1">
      <alignment horizontal="center"/>
    </xf>
    <xf numFmtId="2" fontId="23" fillId="2" borderId="0" xfId="1" applyNumberFormat="1" applyFont="1" applyFill="1" applyAlignment="1">
      <alignment horizontal="center"/>
    </xf>
    <xf numFmtId="164" fontId="23" fillId="2" borderId="0" xfId="1" applyNumberFormat="1" applyFont="1" applyFill="1" applyAlignment="1">
      <alignment horizontal="center"/>
    </xf>
    <xf numFmtId="9" fontId="25" fillId="2" borderId="0" xfId="1" applyNumberFormat="1" applyFont="1" applyFill="1" applyAlignment="1">
      <alignment horizontal="center"/>
    </xf>
    <xf numFmtId="0" fontId="26" fillId="2" borderId="0" xfId="0" applyFont="1" applyFill="1"/>
    <xf numFmtId="0" fontId="23" fillId="2" borderId="0" xfId="1" applyFont="1" applyFill="1"/>
    <xf numFmtId="166" fontId="23" fillId="2" borderId="0" xfId="1" applyNumberFormat="1" applyFont="1" applyFill="1" applyAlignment="1">
      <alignment horizontal="center"/>
    </xf>
    <xf numFmtId="0" fontId="20" fillId="2" borderId="0" xfId="1" applyFont="1" applyFill="1" applyAlignment="1">
      <alignment horizontal="center"/>
    </xf>
    <xf numFmtId="2" fontId="3" fillId="0" borderId="0" xfId="1" applyNumberForma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3" fillId="0" borderId="0" xfId="1" applyNumberFormat="1" applyFill="1" applyAlignment="1">
      <alignment horizontal="center"/>
    </xf>
    <xf numFmtId="1" fontId="3" fillId="0" borderId="0" xfId="1" applyNumberFormat="1" applyFill="1" applyAlignment="1">
      <alignment horizontal="center"/>
    </xf>
    <xf numFmtId="9" fontId="6" fillId="0" borderId="0" xfId="1" applyNumberFormat="1" applyFont="1" applyFill="1" applyAlignment="1">
      <alignment horizontal="center"/>
    </xf>
    <xf numFmtId="2" fontId="6" fillId="0" borderId="0" xfId="1" applyNumberFormat="1" applyFont="1" applyFill="1" applyAlignment="1">
      <alignment horizontal="center"/>
    </xf>
    <xf numFmtId="168" fontId="7" fillId="0" borderId="0" xfId="1" applyNumberFormat="1" applyFont="1" applyAlignment="1">
      <alignment horizontal="center"/>
    </xf>
    <xf numFmtId="169" fontId="7" fillId="0" borderId="0" xfId="1" applyNumberFormat="1" applyFont="1" applyAlignment="1">
      <alignment horizontal="center"/>
    </xf>
    <xf numFmtId="170" fontId="3" fillId="0" borderId="0" xfId="1" applyNumberFormat="1" applyAlignment="1">
      <alignment horizontal="center"/>
    </xf>
    <xf numFmtId="170" fontId="3" fillId="0" borderId="0" xfId="1" applyNumberFormat="1" applyFont="1" applyAlignment="1">
      <alignment horizontal="center"/>
    </xf>
    <xf numFmtId="164" fontId="7" fillId="0" borderId="0" xfId="1" applyNumberFormat="1" applyFont="1" applyFill="1"/>
    <xf numFmtId="164" fontId="3" fillId="0" borderId="0" xfId="1" applyNumberFormat="1" applyFont="1" applyFill="1" applyBorder="1" applyAlignment="1">
      <alignment horizontal="center"/>
    </xf>
    <xf numFmtId="2" fontId="16" fillId="0" borderId="0" xfId="0" applyNumberFormat="1" applyFont="1" applyAlignment="1">
      <alignment horizontal="center"/>
    </xf>
  </cellXfs>
  <cellStyles count="171"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6" builtinId="8" hidden="1"/>
    <cellStyle name="Hyperlink" xfId="8" builtinId="8" hidden="1"/>
    <cellStyle name="Hyperlink" xfId="10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Normal 2" xfId="1"/>
    <cellStyle name="Normal 3" xfId="3"/>
    <cellStyle name="Normal 3 2" xfId="4"/>
    <cellStyle name="Normal 3 2 2" xfId="2"/>
    <cellStyle name="Normal 3 3" xfId="12"/>
    <cellStyle name="Percent 2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HOE-PhoR II Caloric Flux (J/m2/d)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errBars>
            <c:errDir val="x"/>
            <c:errBarType val="both"/>
            <c:errValType val="cust"/>
            <c:noEndCap val="0"/>
            <c:plus>
              <c:numRef>
                <c:f>'ENERGY FLUX'!$D$2:$D$13</c:f>
                <c:numCache>
                  <c:formatCode>General</c:formatCode>
                  <c:ptCount val="12"/>
                  <c:pt idx="0">
                    <c:v>62.26394151750895</c:v>
                  </c:pt>
                  <c:pt idx="1">
                    <c:v>32.30554396208248</c:v>
                  </c:pt>
                  <c:pt idx="2">
                    <c:v>29.96959972628411</c:v>
                  </c:pt>
                  <c:pt idx="3">
                    <c:v>52.70922011886137</c:v>
                  </c:pt>
                  <c:pt idx="4">
                    <c:v>37.15392000000001</c:v>
                  </c:pt>
                  <c:pt idx="5">
                    <c:v>25.68893169707962</c:v>
                  </c:pt>
                  <c:pt idx="6">
                    <c:v>42.13473190685323</c:v>
                  </c:pt>
                  <c:pt idx="7">
                    <c:v>27.36336</c:v>
                  </c:pt>
                  <c:pt idx="8">
                    <c:v>21.14696785042617</c:v>
                  </c:pt>
                  <c:pt idx="9">
                    <c:v>4.682069893289963</c:v>
                  </c:pt>
                  <c:pt idx="10">
                    <c:v>3.779811728219215</c:v>
                  </c:pt>
                  <c:pt idx="11">
                    <c:v>6.708689013626397</c:v>
                  </c:pt>
                </c:numCache>
              </c:numRef>
            </c:plus>
            <c:minus>
              <c:numRef>
                <c:f>'ENERGY FLUX'!$D$2:$D$13</c:f>
                <c:numCache>
                  <c:formatCode>General</c:formatCode>
                  <c:ptCount val="12"/>
                  <c:pt idx="0">
                    <c:v>62.26394151750895</c:v>
                  </c:pt>
                  <c:pt idx="1">
                    <c:v>32.30554396208248</c:v>
                  </c:pt>
                  <c:pt idx="2">
                    <c:v>29.96959972628411</c:v>
                  </c:pt>
                  <c:pt idx="3">
                    <c:v>52.70922011886137</c:v>
                  </c:pt>
                  <c:pt idx="4">
                    <c:v>37.15392000000001</c:v>
                  </c:pt>
                  <c:pt idx="5">
                    <c:v>25.68893169707962</c:v>
                  </c:pt>
                  <c:pt idx="6">
                    <c:v>42.13473190685323</c:v>
                  </c:pt>
                  <c:pt idx="7">
                    <c:v>27.36336</c:v>
                  </c:pt>
                  <c:pt idx="8">
                    <c:v>21.14696785042617</c:v>
                  </c:pt>
                  <c:pt idx="9">
                    <c:v>4.682069893289963</c:v>
                  </c:pt>
                  <c:pt idx="10">
                    <c:v>3.779811728219215</c:v>
                  </c:pt>
                  <c:pt idx="11">
                    <c:v>6.708689013626397</c:v>
                  </c:pt>
                </c:numCache>
              </c:numRef>
            </c:minus>
          </c:errBars>
          <c:xVal>
            <c:numRef>
              <c:f>'ENERGY FLUX'!$C$2:$C$13</c:f>
              <c:numCache>
                <c:formatCode>0.00</c:formatCode>
                <c:ptCount val="12"/>
                <c:pt idx="0">
                  <c:v>2137.438618392609</c:v>
                </c:pt>
                <c:pt idx="1">
                  <c:v>1816.201767470405</c:v>
                </c:pt>
                <c:pt idx="2">
                  <c:v>1902.771730500886</c:v>
                </c:pt>
                <c:pt idx="3">
                  <c:v>1851.29603888937</c:v>
                </c:pt>
                <c:pt idx="4">
                  <c:v>1331.169538866038</c:v>
                </c:pt>
                <c:pt idx="5">
                  <c:v>1319.205247742629</c:v>
                </c:pt>
                <c:pt idx="6">
                  <c:v>1440.830484881783</c:v>
                </c:pt>
                <c:pt idx="7">
                  <c:v>1104.97049512186</c:v>
                </c:pt>
                <c:pt idx="8">
                  <c:v>959.7042514051854</c:v>
                </c:pt>
                <c:pt idx="9">
                  <c:v>671.2406456998584</c:v>
                </c:pt>
                <c:pt idx="10">
                  <c:v>282.5358545587526</c:v>
                </c:pt>
                <c:pt idx="11">
                  <c:v>122.6404888117106</c:v>
                </c:pt>
              </c:numCache>
            </c:numRef>
          </c:xVal>
          <c:yVal>
            <c:numRef>
              <c:f>'ENERGY FLUX'!$B$2:$B$13</c:f>
              <c:numCache>
                <c:formatCode>General</c:formatCode>
                <c:ptCount val="12"/>
                <c:pt idx="0">
                  <c:v>100.0</c:v>
                </c:pt>
                <c:pt idx="1">
                  <c:v>110.0</c:v>
                </c:pt>
                <c:pt idx="2">
                  <c:v>120.0</c:v>
                </c:pt>
                <c:pt idx="3">
                  <c:v>130.0</c:v>
                </c:pt>
                <c:pt idx="4">
                  <c:v>140.0</c:v>
                </c:pt>
                <c:pt idx="5">
                  <c:v>150.0</c:v>
                </c:pt>
                <c:pt idx="6">
                  <c:v>160.0</c:v>
                </c:pt>
                <c:pt idx="7">
                  <c:v>175.0</c:v>
                </c:pt>
                <c:pt idx="8">
                  <c:v>200.0</c:v>
                </c:pt>
                <c:pt idx="9">
                  <c:v>250.0</c:v>
                </c:pt>
                <c:pt idx="10">
                  <c:v>300.0</c:v>
                </c:pt>
                <c:pt idx="11">
                  <c:v>500.0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803496"/>
        <c:axId val="-2092431560"/>
      </c:scatterChart>
      <c:valAx>
        <c:axId val="-214180349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Joules/m2/d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-2092431560"/>
        <c:crosses val="autoZero"/>
        <c:crossBetween val="midCat"/>
      </c:valAx>
      <c:valAx>
        <c:axId val="-2092431560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41803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HOE-DYLAN-9</c:v>
          </c:tx>
          <c:xVal>
            <c:numRef>
              <c:f>'ENERGY FLUX'!$E$350:$E$361</c:f>
              <c:numCache>
                <c:formatCode>0.00</c:formatCode>
                <c:ptCount val="12"/>
                <c:pt idx="0">
                  <c:v>470.3079399717981</c:v>
                </c:pt>
                <c:pt idx="1">
                  <c:v>565.548182791113</c:v>
                </c:pt>
                <c:pt idx="2">
                  <c:v>585.580991538632</c:v>
                </c:pt>
                <c:pt idx="3">
                  <c:v>254.2904784074784</c:v>
                </c:pt>
                <c:pt idx="4">
                  <c:v>350.5209974476221</c:v>
                </c:pt>
                <c:pt idx="5">
                  <c:v>315.5017838135236</c:v>
                </c:pt>
                <c:pt idx="6">
                  <c:v>376.9364245954782</c:v>
                </c:pt>
                <c:pt idx="7">
                  <c:v>317.5152054239776</c:v>
                </c:pt>
                <c:pt idx="8">
                  <c:v>276.1905742946118</c:v>
                </c:pt>
                <c:pt idx="9">
                  <c:v>243.9199552094315</c:v>
                </c:pt>
                <c:pt idx="10">
                  <c:v>31.33732165794779</c:v>
                </c:pt>
                <c:pt idx="11">
                  <c:v>30.57910817507657</c:v>
                </c:pt>
              </c:numCache>
            </c:numRef>
          </c:xVal>
          <c:yVal>
            <c:numRef>
              <c:f>'ENERGY FLUX'!$F$350:$F$361</c:f>
              <c:numCache>
                <c:formatCode>General</c:formatCode>
                <c:ptCount val="12"/>
                <c:pt idx="0">
                  <c:v>100.0</c:v>
                </c:pt>
                <c:pt idx="1">
                  <c:v>110.0</c:v>
                </c:pt>
                <c:pt idx="2">
                  <c:v>120.0</c:v>
                </c:pt>
                <c:pt idx="3">
                  <c:v>130.0</c:v>
                </c:pt>
                <c:pt idx="4">
                  <c:v>140.0</c:v>
                </c:pt>
                <c:pt idx="5">
                  <c:v>150.0</c:v>
                </c:pt>
                <c:pt idx="6">
                  <c:v>160.0</c:v>
                </c:pt>
                <c:pt idx="7">
                  <c:v>175.0</c:v>
                </c:pt>
                <c:pt idx="8">
                  <c:v>200.0</c:v>
                </c:pt>
                <c:pt idx="9">
                  <c:v>250.0</c:v>
                </c:pt>
                <c:pt idx="10">
                  <c:v>300.0</c:v>
                </c:pt>
                <c:pt idx="11">
                  <c:v>500.0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2156248"/>
        <c:axId val="-2092681304"/>
      </c:scatterChart>
      <c:valAx>
        <c:axId val="-209215624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cal/m2/d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-2092681304"/>
        <c:crosses val="autoZero"/>
        <c:crossBetween val="midCat"/>
      </c:valAx>
      <c:valAx>
        <c:axId val="-2092681304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21562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266699</xdr:colOff>
      <xdr:row>0</xdr:row>
      <xdr:rowOff>76201</xdr:rowOff>
    </xdr:from>
    <xdr:to>
      <xdr:col>12</xdr:col>
      <xdr:colOff>118533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258233</xdr:colOff>
      <xdr:row>344</xdr:row>
      <xdr:rowOff>88898</xdr:rowOff>
    </xdr:from>
    <xdr:to>
      <xdr:col>15</xdr:col>
      <xdr:colOff>194733</xdr:colOff>
      <xdr:row>369</xdr:row>
      <xdr:rowOff>33866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F361"/>
  <sheetViews>
    <sheetView tabSelected="1" zoomScale="150" zoomScaleNormal="150" zoomScalePageLayoutView="150" workbookViewId="0">
      <selection activeCell="D326" sqref="D326"/>
    </sheetView>
  </sheetViews>
  <sheetFormatPr baseColWidth="10" defaultColWidth="11.5" defaultRowHeight="15" x14ac:dyDescent="0"/>
  <cols>
    <col min="1" max="1" width="16.1640625" style="9" customWidth="1"/>
    <col min="2" max="2" width="13.83203125" style="9" customWidth="1"/>
    <col min="3" max="3" width="12.6640625" style="9" customWidth="1"/>
    <col min="4" max="4" width="11.33203125" style="29" customWidth="1"/>
    <col min="5" max="5" width="16" style="33" customWidth="1"/>
    <col min="6" max="6" width="9.1640625" style="30" customWidth="1"/>
    <col min="7" max="7" width="13.33203125" style="4" customWidth="1"/>
    <col min="8" max="8" width="13.33203125" style="5" customWidth="1"/>
    <col min="9" max="9" width="17.1640625" style="6" customWidth="1"/>
    <col min="10" max="10" width="12.6640625" style="7" customWidth="1"/>
    <col min="11" max="11" width="10.6640625" style="8" customWidth="1"/>
    <col min="12" max="12" width="11.5" style="9" customWidth="1"/>
    <col min="13" max="13" width="8.5" style="9" customWidth="1"/>
    <col min="14" max="14" width="7.5" style="9" customWidth="1"/>
    <col min="15" max="16384" width="11.5" style="9"/>
  </cols>
  <sheetData>
    <row r="1" spans="1:15" ht="12">
      <c r="A1" s="1" t="s">
        <v>0</v>
      </c>
      <c r="B1" s="1" t="s">
        <v>1</v>
      </c>
      <c r="C1" s="2" t="s">
        <v>27</v>
      </c>
      <c r="D1" s="1" t="s">
        <v>2</v>
      </c>
      <c r="E1" s="1" t="s">
        <v>3</v>
      </c>
      <c r="F1" s="3" t="s">
        <v>4</v>
      </c>
    </row>
    <row r="2" spans="1:15">
      <c r="A2" s="10" t="s">
        <v>5</v>
      </c>
      <c r="B2" s="11">
        <v>100</v>
      </c>
      <c r="C2" s="12">
        <f>M36</f>
        <v>2137.438618392609</v>
      </c>
      <c r="D2" s="98">
        <f>M37</f>
        <v>62.263941517508954</v>
      </c>
      <c r="E2" s="13">
        <f>M39</f>
        <v>2.913016588253305E-2</v>
      </c>
      <c r="F2" s="14">
        <f>L38</f>
        <v>3</v>
      </c>
    </row>
    <row r="3" spans="1:15">
      <c r="A3" s="10" t="s">
        <v>5</v>
      </c>
      <c r="B3" s="11">
        <v>110</v>
      </c>
      <c r="C3" s="12">
        <f>M55</f>
        <v>1816.201767470405</v>
      </c>
      <c r="D3" s="98">
        <f>M56</f>
        <v>32.305543962082481</v>
      </c>
      <c r="E3" s="13">
        <f>M58</f>
        <v>1.7787420175830713E-2</v>
      </c>
      <c r="F3" s="14">
        <f>L57</f>
        <v>3</v>
      </c>
    </row>
    <row r="4" spans="1:15">
      <c r="A4" s="10" t="s">
        <v>5</v>
      </c>
      <c r="B4" s="11">
        <v>120</v>
      </c>
      <c r="C4" s="12">
        <f>M74</f>
        <v>1902.7717305008864</v>
      </c>
      <c r="D4" s="98">
        <f>M75</f>
        <v>29.969599726284113</v>
      </c>
      <c r="E4" s="13">
        <f>M77</f>
        <v>1.5750496628618139E-2</v>
      </c>
      <c r="F4" s="14">
        <f>L76</f>
        <v>3</v>
      </c>
    </row>
    <row r="5" spans="1:15">
      <c r="A5" s="10" t="s">
        <v>5</v>
      </c>
      <c r="B5" s="11">
        <v>130</v>
      </c>
      <c r="C5" s="12">
        <f>M93</f>
        <v>1851.2960388893703</v>
      </c>
      <c r="D5" s="98">
        <f>M94</f>
        <v>52.709220118861367</v>
      </c>
      <c r="E5" s="13">
        <f>M96</f>
        <v>2.8471524279003312E-2</v>
      </c>
      <c r="F5" s="14">
        <f>L95</f>
        <v>2</v>
      </c>
    </row>
    <row r="6" spans="1:15">
      <c r="A6" s="10" t="s">
        <v>5</v>
      </c>
      <c r="B6" s="11">
        <v>140</v>
      </c>
      <c r="C6" s="12">
        <f>M112</f>
        <v>1331.169538866038</v>
      </c>
      <c r="D6" s="98">
        <f>M113</f>
        <v>37.153920000000006</v>
      </c>
      <c r="E6" s="13">
        <f>M115</f>
        <v>2.7910734820186554E-2</v>
      </c>
      <c r="F6" s="14">
        <f>L114</f>
        <v>3</v>
      </c>
    </row>
    <row r="7" spans="1:15">
      <c r="A7" s="10" t="s">
        <v>5</v>
      </c>
      <c r="B7" s="11">
        <v>150</v>
      </c>
      <c r="C7" s="12">
        <f>M131</f>
        <v>1319.2052477426287</v>
      </c>
      <c r="D7" s="98">
        <f>M132</f>
        <v>25.688931697079624</v>
      </c>
      <c r="E7" s="13">
        <f>M134</f>
        <v>1.9473036315643451E-2</v>
      </c>
      <c r="F7" s="14">
        <f>L133</f>
        <v>2</v>
      </c>
    </row>
    <row r="8" spans="1:15">
      <c r="A8" s="10" t="s">
        <v>5</v>
      </c>
      <c r="B8" s="11">
        <v>160</v>
      </c>
      <c r="C8" s="12">
        <f>M150</f>
        <v>1440.8304848817831</v>
      </c>
      <c r="D8" s="98">
        <f>M151</f>
        <v>42.134731906853233</v>
      </c>
      <c r="E8" s="13">
        <f>M153</f>
        <v>2.9243365093229751E-2</v>
      </c>
      <c r="F8" s="14">
        <f>L152</f>
        <v>3</v>
      </c>
    </row>
    <row r="9" spans="1:15">
      <c r="A9" s="10" t="s">
        <v>5</v>
      </c>
      <c r="B9" s="11">
        <v>175</v>
      </c>
      <c r="C9" s="12">
        <f>M169</f>
        <v>1104.97049512186</v>
      </c>
      <c r="D9" s="98">
        <f>M170</f>
        <v>27.36336</v>
      </c>
      <c r="E9" s="13">
        <f>M172</f>
        <v>2.4763882946016828E-2</v>
      </c>
      <c r="F9" s="14">
        <f>L171</f>
        <v>3</v>
      </c>
    </row>
    <row r="10" spans="1:15">
      <c r="A10" s="10" t="s">
        <v>5</v>
      </c>
      <c r="B10" s="11">
        <v>200</v>
      </c>
      <c r="C10" s="12">
        <f>M188</f>
        <v>959.70425140518546</v>
      </c>
      <c r="D10" s="98">
        <f>M189</f>
        <v>21.146967850426172</v>
      </c>
      <c r="E10" s="13">
        <f>M191</f>
        <v>2.2034879828304481E-2</v>
      </c>
      <c r="F10" s="14">
        <f>L190</f>
        <v>3</v>
      </c>
    </row>
    <row r="11" spans="1:15">
      <c r="A11" s="10" t="s">
        <v>5</v>
      </c>
      <c r="B11" s="11">
        <v>250</v>
      </c>
      <c r="C11" s="12">
        <f>M207</f>
        <v>671.24064569985842</v>
      </c>
      <c r="D11" s="98">
        <f>M208</f>
        <v>4.6820698932899631</v>
      </c>
      <c r="E11" s="13">
        <f>M210</f>
        <v>6.9752478835787383E-3</v>
      </c>
      <c r="F11" s="14">
        <f>L209</f>
        <v>2</v>
      </c>
    </row>
    <row r="12" spans="1:15">
      <c r="A12" s="10" t="s">
        <v>5</v>
      </c>
      <c r="B12" s="11">
        <v>300</v>
      </c>
      <c r="C12" s="12">
        <f>M226</f>
        <v>282.53585455875259</v>
      </c>
      <c r="D12" s="98">
        <f>M227</f>
        <v>3.7798117282192152</v>
      </c>
      <c r="E12" s="13">
        <f>M229</f>
        <v>1.3378166583927185E-2</v>
      </c>
      <c r="F12" s="14">
        <f>L228</f>
        <v>2</v>
      </c>
    </row>
    <row r="13" spans="1:15">
      <c r="A13" s="10" t="s">
        <v>5</v>
      </c>
      <c r="B13" s="11">
        <v>500</v>
      </c>
      <c r="C13" s="12">
        <f>M245</f>
        <v>122.64048881171058</v>
      </c>
      <c r="D13" s="98">
        <f>M246</f>
        <v>6.7086890136263975</v>
      </c>
      <c r="E13" s="13">
        <f>M248</f>
        <v>5.4702073341588019E-2</v>
      </c>
      <c r="F13" s="14">
        <f>L247</f>
        <v>2</v>
      </c>
    </row>
    <row r="15" spans="1:15">
      <c r="A15" s="1"/>
      <c r="B15" s="1"/>
      <c r="C15" s="1"/>
      <c r="D15" s="15"/>
      <c r="E15" s="1"/>
      <c r="F15" s="16"/>
      <c r="G15" s="17"/>
      <c r="H15" s="18"/>
      <c r="I15" s="19"/>
      <c r="J15" s="20"/>
      <c r="K15" s="21"/>
      <c r="L15" s="2"/>
      <c r="M15" s="2"/>
      <c r="N15" s="22"/>
    </row>
    <row r="16" spans="1:15">
      <c r="A16" s="1"/>
      <c r="B16" s="1"/>
      <c r="C16" s="1"/>
      <c r="D16" s="23"/>
      <c r="E16" s="24"/>
      <c r="F16" s="25"/>
      <c r="G16" s="26"/>
      <c r="H16" s="27"/>
      <c r="I16" s="28"/>
      <c r="J16" s="20"/>
      <c r="K16" s="20"/>
      <c r="L16" s="2"/>
      <c r="M16" s="2"/>
      <c r="N16" s="22"/>
      <c r="O16" s="2"/>
    </row>
    <row r="17" spans="1:24">
      <c r="E17" s="24"/>
      <c r="G17" s="26"/>
      <c r="H17" s="27"/>
      <c r="I17" s="28"/>
      <c r="J17" s="20"/>
      <c r="K17" s="21"/>
      <c r="L17" s="2"/>
      <c r="M17" s="2"/>
      <c r="N17" s="22"/>
      <c r="O17" s="2"/>
      <c r="P17" s="24"/>
      <c r="T17" s="24"/>
      <c r="U17" s="31"/>
      <c r="V17" s="31"/>
      <c r="W17" s="31"/>
      <c r="X17" s="2"/>
    </row>
    <row r="18" spans="1:24" ht="17">
      <c r="A18" s="32" t="s">
        <v>5</v>
      </c>
      <c r="J18" s="20"/>
      <c r="K18" s="21"/>
      <c r="L18" s="2"/>
      <c r="M18" s="2"/>
      <c r="N18" s="2"/>
      <c r="O18" s="2"/>
      <c r="P18" s="24"/>
    </row>
    <row r="19" spans="1:24">
      <c r="A19" s="1"/>
      <c r="B19" s="1" t="s">
        <v>6</v>
      </c>
      <c r="C19" s="1" t="s">
        <v>7</v>
      </c>
      <c r="F19" s="16" t="s">
        <v>8</v>
      </c>
      <c r="J19" s="20"/>
      <c r="K19" s="20"/>
      <c r="L19" s="2"/>
      <c r="M19" s="2"/>
      <c r="N19" s="22"/>
    </row>
    <row r="20" spans="1:24">
      <c r="A20" s="1" t="s">
        <v>0</v>
      </c>
      <c r="B20" s="1" t="s">
        <v>9</v>
      </c>
      <c r="C20" s="1" t="s">
        <v>9</v>
      </c>
      <c r="F20" s="25" t="s">
        <v>10</v>
      </c>
      <c r="J20" s="20"/>
      <c r="K20" s="21"/>
      <c r="L20" s="2"/>
      <c r="M20" s="2"/>
      <c r="N20" s="22"/>
    </row>
    <row r="21" spans="1:24">
      <c r="J21" s="20"/>
      <c r="K21" s="21"/>
      <c r="L21" s="2"/>
      <c r="M21" s="2"/>
      <c r="N21" s="2"/>
      <c r="O21" s="2"/>
      <c r="P21" s="24"/>
      <c r="T21" s="24"/>
      <c r="U21" s="31"/>
      <c r="V21" s="31"/>
      <c r="W21" s="31"/>
      <c r="X21" s="2"/>
    </row>
    <row r="22" spans="1:24">
      <c r="A22" s="10" t="s">
        <v>5</v>
      </c>
      <c r="B22" s="10" t="s">
        <v>11</v>
      </c>
      <c r="J22" s="20"/>
      <c r="K22" s="34"/>
      <c r="L22" s="2"/>
      <c r="M22" s="2"/>
      <c r="N22" s="22"/>
    </row>
    <row r="23" spans="1:24">
      <c r="A23" s="10" t="s">
        <v>5</v>
      </c>
      <c r="B23" s="10" t="s">
        <v>12</v>
      </c>
      <c r="J23" s="20"/>
      <c r="K23" s="34"/>
      <c r="L23" s="2"/>
      <c r="M23" s="2"/>
      <c r="N23" s="22"/>
    </row>
    <row r="24" spans="1:24">
      <c r="A24" s="10" t="s">
        <v>5</v>
      </c>
      <c r="B24" s="10" t="s">
        <v>13</v>
      </c>
      <c r="J24" s="20"/>
      <c r="K24" s="34"/>
      <c r="L24" s="2"/>
      <c r="M24" s="2"/>
      <c r="N24" s="22"/>
    </row>
    <row r="25" spans="1:24">
      <c r="A25" s="10" t="s">
        <v>5</v>
      </c>
      <c r="B25" s="10" t="s">
        <v>14</v>
      </c>
      <c r="C25" s="5"/>
      <c r="D25" s="35"/>
      <c r="E25" s="36"/>
      <c r="F25" s="37"/>
      <c r="G25" s="38"/>
      <c r="H25" s="12"/>
      <c r="I25" s="36"/>
      <c r="J25" s="39"/>
      <c r="K25" s="40"/>
      <c r="L25" s="6"/>
      <c r="M25" s="12"/>
    </row>
    <row r="26" spans="1:24">
      <c r="A26" s="10" t="s">
        <v>5</v>
      </c>
      <c r="B26" s="10" t="s">
        <v>15</v>
      </c>
      <c r="C26" s="41"/>
      <c r="D26" s="35"/>
      <c r="E26" s="36"/>
      <c r="F26" s="37"/>
      <c r="G26" s="38"/>
      <c r="H26" s="18" t="s">
        <v>16</v>
      </c>
      <c r="I26" s="19" t="s">
        <v>16</v>
      </c>
      <c r="J26" s="20" t="s">
        <v>17</v>
      </c>
      <c r="K26" s="20" t="s">
        <v>17</v>
      </c>
      <c r="L26" s="2"/>
      <c r="M26" s="2"/>
      <c r="N26" s="22"/>
    </row>
    <row r="27" spans="1:24">
      <c r="A27" s="10" t="s">
        <v>5</v>
      </c>
      <c r="B27" s="10" t="s">
        <v>18</v>
      </c>
      <c r="C27" s="1"/>
      <c r="D27" s="42"/>
      <c r="E27" s="38"/>
      <c r="F27" s="43">
        <v>218.58333333319752</v>
      </c>
      <c r="H27" s="27" t="s">
        <v>19</v>
      </c>
      <c r="I27" s="28" t="s">
        <v>19</v>
      </c>
      <c r="J27" s="20" t="s">
        <v>20</v>
      </c>
      <c r="K27" s="21" t="s">
        <v>21</v>
      </c>
      <c r="L27" s="2"/>
      <c r="M27" s="2"/>
      <c r="N27" s="22"/>
    </row>
    <row r="28" spans="1:24">
      <c r="A28" s="10" t="s">
        <v>5</v>
      </c>
      <c r="B28" s="10" t="s">
        <v>22</v>
      </c>
      <c r="C28" s="1"/>
      <c r="D28" s="42"/>
      <c r="E28" s="38"/>
      <c r="F28" s="43">
        <v>218.58333333319752</v>
      </c>
      <c r="H28" s="27" t="s">
        <v>23</v>
      </c>
      <c r="I28" s="28" t="s">
        <v>24</v>
      </c>
      <c r="J28" s="20"/>
      <c r="K28" s="21" t="s">
        <v>25</v>
      </c>
      <c r="L28" s="2" t="s">
        <v>26</v>
      </c>
      <c r="M28" s="2" t="s">
        <v>27</v>
      </c>
      <c r="N28" s="2" t="s">
        <v>28</v>
      </c>
      <c r="O28"/>
      <c r="P28"/>
    </row>
    <row r="29" spans="1:24">
      <c r="A29" s="10" t="s">
        <v>5</v>
      </c>
      <c r="B29" s="10" t="s">
        <v>29</v>
      </c>
      <c r="C29" s="10"/>
      <c r="D29" s="42"/>
      <c r="E29" s="38"/>
      <c r="F29" s="43">
        <v>218.58333333319752</v>
      </c>
      <c r="H29" s="44">
        <v>45.79310000000001</v>
      </c>
      <c r="I29" s="6">
        <f>H29*1000</f>
        <v>45793.100000000013</v>
      </c>
      <c r="J29" s="45"/>
      <c r="K29" s="19"/>
      <c r="L29" s="46"/>
      <c r="M29" s="36"/>
      <c r="N29" s="12"/>
      <c r="O29"/>
      <c r="P29"/>
    </row>
    <row r="30" spans="1:24">
      <c r="A30" s="5"/>
      <c r="B30" s="10"/>
      <c r="C30" s="10"/>
      <c r="D30" s="42"/>
      <c r="E30" s="38"/>
      <c r="F30" s="43"/>
      <c r="H30" s="47"/>
      <c r="I30" s="48" t="s">
        <v>30</v>
      </c>
      <c r="J30" s="48" t="s">
        <v>31</v>
      </c>
      <c r="K30" s="19"/>
      <c r="L30" s="46"/>
      <c r="M30" s="36"/>
      <c r="N30" s="12"/>
      <c r="O30"/>
      <c r="P30"/>
    </row>
    <row r="31" spans="1:24">
      <c r="A31" s="5"/>
      <c r="B31" s="10"/>
      <c r="C31" s="10" t="s">
        <v>32</v>
      </c>
      <c r="D31" s="42"/>
      <c r="E31" s="38"/>
      <c r="F31" s="43"/>
      <c r="H31" s="96"/>
      <c r="I31" s="46">
        <v>3099.6094752972108</v>
      </c>
      <c r="J31" s="45">
        <f>I31/1000</f>
        <v>3.099609475297211</v>
      </c>
      <c r="K31" s="19">
        <f>J31*H$29</f>
        <v>141.94072666323274</v>
      </c>
      <c r="L31" s="49">
        <f>K31/(0.0039*8)/($F27/24)</f>
        <v>499.5128068154055</v>
      </c>
      <c r="M31" s="12">
        <f>L31*4.184</f>
        <v>2089.9615837156566</v>
      </c>
      <c r="N31" s="12">
        <f>M31/1000</f>
        <v>2.0899615837156564</v>
      </c>
      <c r="O31"/>
      <c r="P31"/>
      <c r="R31" s="49"/>
      <c r="T31" s="5"/>
      <c r="U31" s="5"/>
      <c r="X31" s="49"/>
    </row>
    <row r="32" spans="1:24">
      <c r="A32" s="5"/>
      <c r="B32" s="10"/>
      <c r="C32" s="10" t="s">
        <v>33</v>
      </c>
      <c r="D32" s="42"/>
      <c r="E32" s="38"/>
      <c r="F32" s="43"/>
      <c r="H32" s="96"/>
      <c r="I32" s="46">
        <v>3135.8833351362669</v>
      </c>
      <c r="J32" s="45">
        <f t="shared" ref="J32:J33" si="0">I32/1000</f>
        <v>3.1358833351362669</v>
      </c>
      <c r="K32" s="19">
        <f t="shared" ref="K32:K33" si="1">J32*H$29</f>
        <v>143.60181915422862</v>
      </c>
      <c r="L32" s="49">
        <f t="shared" ref="L32:L33" si="2">K32/(0.0039*8)/($F28/24)</f>
        <v>505.35846501416881</v>
      </c>
      <c r="M32" s="12">
        <f t="shared" ref="M32:M33" si="3">L32*4.184</f>
        <v>2114.4198176192822</v>
      </c>
      <c r="N32" s="12">
        <f>M32/1000</f>
        <v>2.1144198176192823</v>
      </c>
      <c r="O32"/>
      <c r="P32"/>
      <c r="T32" s="5"/>
      <c r="U32" s="5"/>
      <c r="X32" s="49"/>
    </row>
    <row r="33" spans="1:24">
      <c r="A33" s="5"/>
      <c r="B33" s="10"/>
      <c r="C33" s="10" t="s">
        <v>34</v>
      </c>
      <c r="D33" s="42"/>
      <c r="E33" s="38"/>
      <c r="F33" s="43"/>
      <c r="H33" s="96"/>
      <c r="I33" s="46">
        <v>3274.5743305957785</v>
      </c>
      <c r="J33" s="45">
        <f t="shared" si="0"/>
        <v>3.2745743305957786</v>
      </c>
      <c r="K33" s="19">
        <f t="shared" si="1"/>
        <v>149.95290977840557</v>
      </c>
      <c r="L33" s="49">
        <f t="shared" si="2"/>
        <v>527.70899948443798</v>
      </c>
      <c r="M33" s="12">
        <f t="shared" si="3"/>
        <v>2207.9344538428886</v>
      </c>
      <c r="N33" s="12">
        <f>M33/1000</f>
        <v>2.2079344538428884</v>
      </c>
      <c r="O33"/>
      <c r="P33"/>
      <c r="T33" s="5"/>
      <c r="U33" s="5"/>
      <c r="X33" s="49"/>
    </row>
    <row r="34" spans="1:24">
      <c r="A34" s="5"/>
      <c r="B34" s="10"/>
      <c r="C34" s="10"/>
      <c r="D34" s="42"/>
      <c r="E34" s="38"/>
      <c r="F34" s="43"/>
      <c r="H34" s="47"/>
      <c r="J34" s="45"/>
      <c r="K34" s="19"/>
      <c r="L34" s="49"/>
      <c r="M34" s="36"/>
      <c r="N34" s="12"/>
      <c r="O34"/>
      <c r="P34"/>
      <c r="X34" s="50"/>
    </row>
    <row r="35" spans="1:24">
      <c r="A35" s="5"/>
      <c r="B35" s="5"/>
      <c r="C35" s="5"/>
      <c r="D35" s="51"/>
      <c r="E35" s="52"/>
      <c r="F35" s="43"/>
      <c r="H35" s="36"/>
      <c r="J35" s="53"/>
      <c r="K35" s="2"/>
      <c r="L35" s="46"/>
      <c r="M35" s="36"/>
      <c r="N35" s="12"/>
      <c r="O35"/>
      <c r="P35"/>
    </row>
    <row r="36" spans="1:24">
      <c r="A36" s="5"/>
      <c r="B36" s="54" t="s">
        <v>35</v>
      </c>
      <c r="C36" s="54"/>
      <c r="D36" s="55"/>
      <c r="E36" s="38"/>
      <c r="F36" s="56"/>
      <c r="H36" s="36"/>
      <c r="J36" s="49">
        <f>AVERAGE(J31:J33)</f>
        <v>3.1700223803430858</v>
      </c>
      <c r="K36" s="40"/>
      <c r="L36" s="49">
        <f>AVERAGE(L31:L33)</f>
        <v>510.86009043800414</v>
      </c>
      <c r="M36" s="88">
        <f>AVERAGE(M31:M33)</f>
        <v>2137.438618392609</v>
      </c>
      <c r="N36" s="49">
        <f>AVERAGE(N31:N33)</f>
        <v>2.1374386183926091</v>
      </c>
      <c r="O36"/>
      <c r="P36"/>
    </row>
    <row r="37" spans="1:24">
      <c r="A37" s="5"/>
      <c r="B37" s="54" t="s">
        <v>36</v>
      </c>
      <c r="C37" s="54"/>
      <c r="D37" s="55"/>
      <c r="E37" s="38"/>
      <c r="F37" s="56"/>
      <c r="H37" s="36"/>
      <c r="J37" s="46">
        <f>STDEV(J31:J33)</f>
        <v>9.2343277790736242E-2</v>
      </c>
      <c r="K37" s="40"/>
      <c r="L37" s="46">
        <f>STDEV(L31:L33)</f>
        <v>14.881439177224875</v>
      </c>
      <c r="M37" s="89">
        <f>STDEV(M31:M33)</f>
        <v>62.263941517508954</v>
      </c>
      <c r="N37" s="46">
        <f>STDEV(N31:N33)</f>
        <v>6.22639415175089E-2</v>
      </c>
      <c r="O37"/>
      <c r="P37"/>
    </row>
    <row r="38" spans="1:24">
      <c r="A38" s="5"/>
      <c r="B38" s="54" t="s">
        <v>37</v>
      </c>
      <c r="C38" s="54"/>
      <c r="D38" s="55"/>
      <c r="E38" s="38"/>
      <c r="F38" s="56"/>
      <c r="H38" s="36"/>
      <c r="J38" s="57">
        <f>COUNT(J31:J33)</f>
        <v>3</v>
      </c>
      <c r="K38" s="40"/>
      <c r="L38" s="57">
        <f>COUNT(L31:L33)</f>
        <v>3</v>
      </c>
      <c r="M38" s="90">
        <f>COUNT(M31:M33)</f>
        <v>3</v>
      </c>
      <c r="N38" s="57">
        <f>COUNT(N31:N33)</f>
        <v>3</v>
      </c>
      <c r="O38"/>
      <c r="P38"/>
    </row>
    <row r="39" spans="1:24">
      <c r="A39" s="5"/>
      <c r="B39" s="54" t="s">
        <v>38</v>
      </c>
      <c r="C39" s="54"/>
      <c r="D39" s="55"/>
      <c r="E39" s="38"/>
      <c r="F39" s="56"/>
      <c r="H39" s="36"/>
      <c r="J39" s="58">
        <f>J37/J36</f>
        <v>2.9130165882533011E-2</v>
      </c>
      <c r="K39" s="40"/>
      <c r="L39" s="58">
        <f>L37/L36</f>
        <v>2.9130165882533008E-2</v>
      </c>
      <c r="M39" s="91">
        <f>M37/M36</f>
        <v>2.913016588253305E-2</v>
      </c>
      <c r="N39" s="58">
        <f>N37/N36</f>
        <v>2.9130165882533022E-2</v>
      </c>
      <c r="O39"/>
      <c r="P39"/>
    </row>
    <row r="40" spans="1:24">
      <c r="A40" s="5"/>
      <c r="B40" s="54"/>
      <c r="C40" s="54"/>
      <c r="D40" s="55"/>
      <c r="E40" s="38"/>
      <c r="F40" s="56"/>
      <c r="H40" s="36"/>
      <c r="J40" s="39"/>
      <c r="K40" s="40"/>
      <c r="L40" s="58"/>
      <c r="M40" s="58"/>
      <c r="N40" s="58"/>
      <c r="O40"/>
      <c r="P40"/>
    </row>
    <row r="41" spans="1:24">
      <c r="A41" s="10" t="s">
        <v>5</v>
      </c>
      <c r="B41" s="10" t="s">
        <v>39</v>
      </c>
      <c r="C41" s="54"/>
      <c r="D41" s="55"/>
      <c r="E41" s="38"/>
      <c r="F41" s="56"/>
      <c r="H41" s="36"/>
      <c r="J41" s="39"/>
      <c r="K41" s="40"/>
      <c r="L41" s="58"/>
      <c r="M41" s="58"/>
      <c r="N41" s="58"/>
      <c r="O41"/>
      <c r="P41"/>
    </row>
    <row r="42" spans="1:24">
      <c r="A42" s="10" t="s">
        <v>5</v>
      </c>
      <c r="B42" s="10" t="s">
        <v>40</v>
      </c>
      <c r="C42" s="54"/>
      <c r="D42" s="55"/>
      <c r="E42" s="38"/>
      <c r="F42" s="56"/>
      <c r="H42" s="36"/>
      <c r="J42" s="39"/>
      <c r="K42" s="40"/>
      <c r="L42" s="58"/>
      <c r="M42" s="58"/>
      <c r="N42" s="58"/>
      <c r="O42"/>
      <c r="P42"/>
    </row>
    <row r="43" spans="1:24">
      <c r="A43" s="10" t="s">
        <v>5</v>
      </c>
      <c r="B43" s="10" t="s">
        <v>41</v>
      </c>
      <c r="C43" s="54"/>
      <c r="D43" s="55"/>
      <c r="E43" s="38"/>
      <c r="F43" s="56"/>
      <c r="H43" s="36"/>
      <c r="J43" s="39"/>
      <c r="K43" s="40"/>
      <c r="L43" s="58"/>
      <c r="M43" s="58"/>
      <c r="N43" s="58"/>
      <c r="O43"/>
      <c r="P43"/>
    </row>
    <row r="44" spans="1:24">
      <c r="A44" s="10" t="s">
        <v>5</v>
      </c>
      <c r="B44" s="10" t="s">
        <v>42</v>
      </c>
      <c r="C44" s="54"/>
      <c r="D44" s="55"/>
      <c r="E44" s="38"/>
      <c r="F44" s="56"/>
      <c r="H44" s="36"/>
      <c r="J44" s="39"/>
      <c r="K44" s="40"/>
      <c r="L44" s="58"/>
      <c r="M44" s="58"/>
      <c r="N44" s="58"/>
      <c r="O44"/>
      <c r="P44"/>
    </row>
    <row r="45" spans="1:24">
      <c r="A45" s="10" t="s">
        <v>5</v>
      </c>
      <c r="B45" s="10" t="s">
        <v>43</v>
      </c>
      <c r="D45" s="35"/>
      <c r="E45" s="59"/>
      <c r="F45" s="43"/>
      <c r="H45" s="18" t="s">
        <v>16</v>
      </c>
      <c r="I45" s="19" t="s">
        <v>16</v>
      </c>
      <c r="J45" s="20" t="s">
        <v>17</v>
      </c>
      <c r="K45" s="20" t="s">
        <v>17</v>
      </c>
      <c r="L45" s="2"/>
      <c r="M45" s="2"/>
      <c r="N45" s="22"/>
      <c r="O45"/>
      <c r="P45"/>
    </row>
    <row r="46" spans="1:24">
      <c r="A46" s="10" t="s">
        <v>5</v>
      </c>
      <c r="B46" s="10" t="s">
        <v>44</v>
      </c>
      <c r="C46" s="10"/>
      <c r="D46" s="42"/>
      <c r="E46" s="38"/>
      <c r="F46" s="43">
        <v>218.58333333319752</v>
      </c>
      <c r="H46" s="27" t="s">
        <v>19</v>
      </c>
      <c r="I46" s="28" t="s">
        <v>19</v>
      </c>
      <c r="J46" s="20" t="s">
        <v>20</v>
      </c>
      <c r="K46" s="21" t="s">
        <v>21</v>
      </c>
      <c r="L46" s="2"/>
      <c r="M46" s="2"/>
      <c r="N46" s="22"/>
      <c r="O46"/>
      <c r="P46"/>
    </row>
    <row r="47" spans="1:24">
      <c r="A47" s="10" t="s">
        <v>5</v>
      </c>
      <c r="B47" s="10" t="s">
        <v>45</v>
      </c>
      <c r="C47" s="10"/>
      <c r="D47" s="42"/>
      <c r="E47" s="38"/>
      <c r="F47" s="43">
        <v>218.58333333319752</v>
      </c>
      <c r="H47" s="27" t="s">
        <v>23</v>
      </c>
      <c r="I47" s="28" t="s">
        <v>24</v>
      </c>
      <c r="J47" s="20"/>
      <c r="K47" s="21" t="s">
        <v>25</v>
      </c>
      <c r="L47" s="2" t="s">
        <v>26</v>
      </c>
      <c r="M47" s="2" t="s">
        <v>27</v>
      </c>
      <c r="N47" s="2" t="s">
        <v>28</v>
      </c>
      <c r="O47"/>
      <c r="P47"/>
    </row>
    <row r="48" spans="1:24">
      <c r="A48" s="10" t="s">
        <v>5</v>
      </c>
      <c r="B48" s="10" t="s">
        <v>46</v>
      </c>
      <c r="C48" s="10"/>
      <c r="D48" s="42"/>
      <c r="E48" s="38"/>
      <c r="F48" s="43">
        <v>218.58333333319752</v>
      </c>
      <c r="H48" s="60">
        <v>46.768766666666671</v>
      </c>
      <c r="I48" s="6">
        <f>H48*1000</f>
        <v>46768.76666666667</v>
      </c>
      <c r="J48" s="45"/>
      <c r="K48" s="19"/>
      <c r="L48" s="46"/>
      <c r="M48" s="36"/>
      <c r="N48" s="12"/>
      <c r="O48"/>
      <c r="P48"/>
    </row>
    <row r="49" spans="1:16">
      <c r="A49" s="5"/>
      <c r="B49" s="10"/>
      <c r="C49" s="10"/>
      <c r="D49" s="42"/>
      <c r="E49" s="38"/>
      <c r="F49" s="43"/>
      <c r="H49" s="47"/>
      <c r="I49" s="48" t="s">
        <v>30</v>
      </c>
      <c r="J49" s="48" t="s">
        <v>31</v>
      </c>
      <c r="K49" s="19"/>
      <c r="L49" s="46"/>
      <c r="M49" s="36"/>
      <c r="N49" s="12"/>
      <c r="O49"/>
      <c r="P49"/>
    </row>
    <row r="50" spans="1:16">
      <c r="A50" s="5"/>
      <c r="B50" s="10"/>
      <c r="C50" s="10" t="s">
        <v>47</v>
      </c>
      <c r="D50" s="42"/>
      <c r="E50" s="38"/>
      <c r="F50" s="43"/>
      <c r="H50" s="96"/>
      <c r="I50" s="6">
        <v>2642.3919538151345</v>
      </c>
      <c r="J50" s="45">
        <f>I50/1000</f>
        <v>2.6423919538151344</v>
      </c>
      <c r="K50" s="19">
        <f>J50*H$48</f>
        <v>123.58141272985748</v>
      </c>
      <c r="L50" s="49">
        <f>K50/(0.0039*8)/($F46/24)</f>
        <v>434.90335574627153</v>
      </c>
      <c r="M50" s="12">
        <f>L50*4.184</f>
        <v>1819.6356404424002</v>
      </c>
      <c r="N50" s="12">
        <f>M50/1000</f>
        <v>1.8196356404424003</v>
      </c>
      <c r="O50"/>
      <c r="P50"/>
    </row>
    <row r="51" spans="1:16">
      <c r="A51" s="5"/>
      <c r="B51" s="10"/>
      <c r="C51" s="10" t="s">
        <v>48</v>
      </c>
      <c r="D51" s="42"/>
      <c r="E51" s="38"/>
      <c r="F51" s="43"/>
      <c r="H51" s="96"/>
      <c r="I51" s="6">
        <v>2588.1987301389822</v>
      </c>
      <c r="J51" s="45">
        <f t="shared" ref="J51:J52" si="4">I51/1000</f>
        <v>2.5881987301389824</v>
      </c>
      <c r="K51" s="19">
        <f t="shared" ref="K51:K52" si="5">J51*H$48</f>
        <v>121.04686249683304</v>
      </c>
      <c r="L51" s="49">
        <f t="shared" ref="L51:L52" si="6">K51/(0.0039*8)/($F47/24)</f>
        <v>425.98385582066902</v>
      </c>
      <c r="M51" s="12">
        <f t="shared" ref="M51:M52" si="7">L51*4.184</f>
        <v>1782.3164527536792</v>
      </c>
      <c r="N51" s="12">
        <f>M51/1000</f>
        <v>1.7823164527536792</v>
      </c>
      <c r="O51"/>
      <c r="P51"/>
    </row>
    <row r="52" spans="1:16">
      <c r="A52" s="5"/>
      <c r="B52" s="10"/>
      <c r="C52" s="10" t="s">
        <v>49</v>
      </c>
      <c r="D52" s="42"/>
      <c r="E52" s="38"/>
      <c r="F52" s="43"/>
      <c r="H52" s="96"/>
      <c r="I52" s="6">
        <v>2681.6256359600757</v>
      </c>
      <c r="J52" s="45">
        <f t="shared" si="4"/>
        <v>2.6816256359600756</v>
      </c>
      <c r="K52" s="19">
        <f t="shared" si="5"/>
        <v>125.41632365556841</v>
      </c>
      <c r="L52" s="49">
        <f t="shared" si="6"/>
        <v>441.36070965944924</v>
      </c>
      <c r="M52" s="12">
        <f t="shared" si="7"/>
        <v>1846.6532092151358</v>
      </c>
      <c r="N52" s="12">
        <f>M52/1000</f>
        <v>1.8466532092151358</v>
      </c>
      <c r="O52"/>
      <c r="P52"/>
    </row>
    <row r="53" spans="1:16">
      <c r="A53" s="5"/>
      <c r="B53" s="10"/>
      <c r="C53" s="10"/>
      <c r="D53" s="42"/>
      <c r="E53" s="38"/>
      <c r="F53" s="43"/>
      <c r="H53" s="47"/>
      <c r="J53" s="45"/>
      <c r="K53" s="19"/>
      <c r="L53" s="46"/>
      <c r="M53" s="36"/>
      <c r="N53" s="12"/>
      <c r="O53"/>
      <c r="P53"/>
    </row>
    <row r="54" spans="1:16">
      <c r="A54" s="5"/>
      <c r="B54" s="5"/>
      <c r="C54" s="5"/>
      <c r="D54" s="51"/>
      <c r="E54" s="52"/>
      <c r="F54" s="43"/>
      <c r="H54" s="36"/>
      <c r="J54" s="53"/>
      <c r="K54" s="2"/>
      <c r="L54" s="46"/>
      <c r="M54" s="36"/>
      <c r="N54" s="12"/>
      <c r="O54"/>
      <c r="P54"/>
    </row>
    <row r="55" spans="1:16">
      <c r="A55" s="5"/>
      <c r="B55" s="54" t="s">
        <v>35</v>
      </c>
      <c r="C55" s="54"/>
      <c r="D55" s="55"/>
      <c r="E55" s="38"/>
      <c r="F55" s="56"/>
      <c r="H55" s="36"/>
      <c r="J55" s="49">
        <f>AVERAGE(J50:J52)</f>
        <v>2.6374054399713973</v>
      </c>
      <c r="K55" s="40"/>
      <c r="L55" s="49">
        <f>AVERAGE(L50:L52)</f>
        <v>434.08264040879658</v>
      </c>
      <c r="M55" s="88">
        <f>AVERAGE(M50:M52)</f>
        <v>1816.201767470405</v>
      </c>
      <c r="N55" s="49">
        <f>AVERAGE(N50:N52)</f>
        <v>1.816201767470405</v>
      </c>
      <c r="O55"/>
      <c r="P55"/>
    </row>
    <row r="56" spans="1:16">
      <c r="A56" s="5"/>
      <c r="B56" s="54" t="s">
        <v>36</v>
      </c>
      <c r="C56" s="54"/>
      <c r="D56" s="55"/>
      <c r="E56" s="38"/>
      <c r="F56" s="56"/>
      <c r="H56" s="36"/>
      <c r="J56" s="46">
        <f>STDEV(J50:J52)</f>
        <v>4.6912638734792907E-2</v>
      </c>
      <c r="K56" s="40"/>
      <c r="L56" s="46">
        <f>STDEV(L50:L52)</f>
        <v>7.7212103159852763</v>
      </c>
      <c r="M56" s="89">
        <f>STDEV(M50:M52)</f>
        <v>32.305543962082481</v>
      </c>
      <c r="N56" s="46">
        <f>STDEV(N50:N52)</f>
        <v>3.2305543962082447E-2</v>
      </c>
      <c r="O56"/>
      <c r="P56"/>
    </row>
    <row r="57" spans="1:16">
      <c r="A57" s="5"/>
      <c r="B57" s="54" t="s">
        <v>37</v>
      </c>
      <c r="C57" s="54"/>
      <c r="D57" s="55"/>
      <c r="E57" s="38"/>
      <c r="F57" s="56"/>
      <c r="H57" s="36"/>
      <c r="J57" s="57">
        <f>COUNT(J50:J52)</f>
        <v>3</v>
      </c>
      <c r="K57" s="40"/>
      <c r="L57" s="57">
        <f>COUNT(L50:L52)</f>
        <v>3</v>
      </c>
      <c r="M57" s="90">
        <f>COUNT(M50:M52)</f>
        <v>3</v>
      </c>
      <c r="N57" s="57">
        <f>COUNT(N50:N52)</f>
        <v>3</v>
      </c>
      <c r="O57"/>
      <c r="P57"/>
    </row>
    <row r="58" spans="1:16">
      <c r="A58" s="5"/>
      <c r="B58" s="54" t="s">
        <v>38</v>
      </c>
      <c r="C58" s="54"/>
      <c r="D58" s="55"/>
      <c r="E58" s="38"/>
      <c r="F58" s="56"/>
      <c r="H58" s="36"/>
      <c r="J58" s="58">
        <f>J56/J55</f>
        <v>1.7787420175830713E-2</v>
      </c>
      <c r="K58" s="40"/>
      <c r="L58" s="58">
        <f>L56/L55</f>
        <v>1.7787420175830668E-2</v>
      </c>
      <c r="M58" s="91">
        <f>M56/M55</f>
        <v>1.7787420175830713E-2</v>
      </c>
      <c r="N58" s="58">
        <f>N56/N55</f>
        <v>1.7787420175830695E-2</v>
      </c>
      <c r="O58"/>
      <c r="P58"/>
    </row>
    <row r="59" spans="1:16">
      <c r="H59" s="61"/>
      <c r="O59"/>
      <c r="P59"/>
    </row>
    <row r="60" spans="1:16">
      <c r="A60" s="10" t="s">
        <v>5</v>
      </c>
      <c r="B60" s="10" t="s">
        <v>50</v>
      </c>
      <c r="H60" s="61"/>
      <c r="O60"/>
      <c r="P60"/>
    </row>
    <row r="61" spans="1:16">
      <c r="A61" s="10" t="s">
        <v>5</v>
      </c>
      <c r="B61" s="10" t="s">
        <v>51</v>
      </c>
      <c r="H61" s="61"/>
      <c r="O61"/>
      <c r="P61"/>
    </row>
    <row r="62" spans="1:16">
      <c r="A62" s="10" t="s">
        <v>5</v>
      </c>
      <c r="B62" s="10" t="s">
        <v>52</v>
      </c>
      <c r="H62" s="61"/>
      <c r="O62"/>
      <c r="P62"/>
    </row>
    <row r="63" spans="1:16">
      <c r="A63" s="10" t="s">
        <v>5</v>
      </c>
      <c r="B63" s="10" t="s">
        <v>53</v>
      </c>
      <c r="H63" s="61"/>
      <c r="O63"/>
      <c r="P63"/>
    </row>
    <row r="64" spans="1:16">
      <c r="A64" s="10" t="s">
        <v>5</v>
      </c>
      <c r="B64" s="10" t="s">
        <v>54</v>
      </c>
      <c r="H64" s="18" t="s">
        <v>16</v>
      </c>
      <c r="I64" s="19" t="s">
        <v>16</v>
      </c>
      <c r="J64" s="20" t="s">
        <v>17</v>
      </c>
      <c r="K64" s="20" t="s">
        <v>17</v>
      </c>
      <c r="L64" s="2"/>
      <c r="M64" s="2"/>
      <c r="N64" s="22"/>
      <c r="O64"/>
      <c r="P64"/>
    </row>
    <row r="65" spans="1:16">
      <c r="A65" s="10" t="s">
        <v>5</v>
      </c>
      <c r="B65" s="10" t="s">
        <v>55</v>
      </c>
      <c r="C65" s="10"/>
      <c r="D65" s="42"/>
      <c r="E65" s="38"/>
      <c r="F65" s="43">
        <v>218.58333333319752</v>
      </c>
      <c r="H65" s="27" t="s">
        <v>19</v>
      </c>
      <c r="I65" s="28" t="s">
        <v>19</v>
      </c>
      <c r="J65" s="20" t="s">
        <v>20</v>
      </c>
      <c r="K65" s="21" t="s">
        <v>21</v>
      </c>
      <c r="L65" s="2"/>
      <c r="M65" s="2"/>
      <c r="N65" s="22"/>
      <c r="O65"/>
      <c r="P65"/>
    </row>
    <row r="66" spans="1:16">
      <c r="A66" s="10" t="s">
        <v>5</v>
      </c>
      <c r="B66" s="10" t="s">
        <v>56</v>
      </c>
      <c r="C66" s="10"/>
      <c r="D66" s="42"/>
      <c r="E66" s="38"/>
      <c r="F66" s="43">
        <v>218.58333333319752</v>
      </c>
      <c r="H66" s="27" t="s">
        <v>23</v>
      </c>
      <c r="I66" s="28" t="s">
        <v>24</v>
      </c>
      <c r="J66" s="20"/>
      <c r="K66" s="21" t="s">
        <v>25</v>
      </c>
      <c r="L66" s="2" t="s">
        <v>26</v>
      </c>
      <c r="M66" s="2" t="s">
        <v>27</v>
      </c>
      <c r="N66" s="2" t="s">
        <v>28</v>
      </c>
      <c r="O66"/>
      <c r="P66"/>
    </row>
    <row r="67" spans="1:16">
      <c r="A67" s="10" t="s">
        <v>5</v>
      </c>
      <c r="B67" s="10" t="s">
        <v>57</v>
      </c>
      <c r="C67" s="10"/>
      <c r="D67" s="42"/>
      <c r="E67" s="38"/>
      <c r="F67" s="43">
        <v>218.58333333319752</v>
      </c>
      <c r="H67" s="60">
        <v>40.746400000000001</v>
      </c>
      <c r="I67" s="6">
        <f>H67*1000</f>
        <v>40746.400000000001</v>
      </c>
      <c r="J67" s="45"/>
      <c r="K67" s="19"/>
      <c r="L67" s="46"/>
      <c r="M67" s="36"/>
      <c r="N67" s="12"/>
      <c r="O67"/>
      <c r="P67"/>
    </row>
    <row r="68" spans="1:16">
      <c r="A68" s="5"/>
      <c r="B68" s="10"/>
      <c r="C68" s="10"/>
      <c r="D68" s="42"/>
      <c r="E68" s="38"/>
      <c r="F68" s="43"/>
      <c r="H68" s="47"/>
      <c r="I68" s="48" t="s">
        <v>30</v>
      </c>
      <c r="J68" s="48" t="s">
        <v>31</v>
      </c>
      <c r="K68" s="19"/>
      <c r="L68" s="46"/>
      <c r="M68" s="36"/>
      <c r="N68" s="12"/>
      <c r="O68"/>
      <c r="P68"/>
    </row>
    <row r="69" spans="1:16">
      <c r="A69" s="5"/>
      <c r="B69" s="10"/>
      <c r="C69" s="10" t="s">
        <v>58</v>
      </c>
      <c r="D69" s="42"/>
      <c r="E69" s="38"/>
      <c r="F69" s="43"/>
      <c r="H69" s="96"/>
      <c r="I69" s="6">
        <v>3202.0896080541957</v>
      </c>
      <c r="J69" s="45">
        <f>I69/1000</f>
        <v>3.2020896080541958</v>
      </c>
      <c r="K69" s="19">
        <f>J69*H$67</f>
        <v>130.47362400561948</v>
      </c>
      <c r="L69" s="49">
        <f>K69/(0.0039*8)/($F65/24)</f>
        <v>459.15818295797732</v>
      </c>
      <c r="M69" s="12">
        <f>L69*4.184</f>
        <v>1921.1178374961771</v>
      </c>
      <c r="N69" s="12">
        <f>M69/1000</f>
        <v>1.921117837496177</v>
      </c>
      <c r="O69"/>
      <c r="P69"/>
    </row>
    <row r="70" spans="1:16">
      <c r="A70" s="5"/>
      <c r="B70" s="10"/>
      <c r="C70" s="10" t="s">
        <v>59</v>
      </c>
      <c r="D70" s="42"/>
      <c r="E70" s="38"/>
      <c r="F70" s="43"/>
      <c r="H70" s="96"/>
      <c r="I70" s="6">
        <v>3198.5765213176342</v>
      </c>
      <c r="J70" s="45">
        <f t="shared" ref="J70:J71" si="8">I70/1000</f>
        <v>3.198576521317634</v>
      </c>
      <c r="K70" s="19">
        <f t="shared" ref="K70:K71" si="9">J70*H$67</f>
        <v>130.33047836821686</v>
      </c>
      <c r="L70" s="49">
        <f t="shared" ref="L70:L71" si="10">K70/(0.0039*8)/($F66/24)</f>
        <v>458.65442987171889</v>
      </c>
      <c r="M70" s="12">
        <f t="shared" ref="M70:M71" si="11">L70*4.184</f>
        <v>1919.010134583272</v>
      </c>
      <c r="N70" s="12">
        <f>M70/1000</f>
        <v>1.919010134583272</v>
      </c>
      <c r="O70"/>
      <c r="P70"/>
    </row>
    <row r="71" spans="1:16">
      <c r="A71" s="5"/>
      <c r="B71" s="10"/>
      <c r="C71" s="10" t="s">
        <v>60</v>
      </c>
      <c r="D71" s="42"/>
      <c r="E71" s="38"/>
      <c r="F71" s="43"/>
      <c r="H71" s="96"/>
      <c r="I71" s="6">
        <v>3113.8656694850606</v>
      </c>
      <c r="J71" s="45">
        <f t="shared" si="8"/>
        <v>3.1138656694850608</v>
      </c>
      <c r="K71" s="19">
        <f t="shared" si="9"/>
        <v>126.87881611510609</v>
      </c>
      <c r="L71" s="49">
        <f t="shared" si="10"/>
        <v>446.50746162122618</v>
      </c>
      <c r="M71" s="12">
        <f t="shared" si="11"/>
        <v>1868.1872194232105</v>
      </c>
      <c r="N71" s="12">
        <f>M71/1000</f>
        <v>1.8681872194232105</v>
      </c>
      <c r="O71"/>
      <c r="P71"/>
    </row>
    <row r="72" spans="1:16">
      <c r="A72" s="5"/>
      <c r="B72" s="10"/>
      <c r="C72" s="10"/>
      <c r="D72" s="42"/>
      <c r="E72" s="38"/>
      <c r="F72" s="43"/>
      <c r="H72" s="47"/>
      <c r="J72" s="45"/>
      <c r="K72" s="19"/>
      <c r="L72" s="46"/>
      <c r="M72" s="36"/>
      <c r="N72" s="12"/>
      <c r="O72"/>
      <c r="P72"/>
    </row>
    <row r="73" spans="1:16">
      <c r="A73" s="5"/>
      <c r="B73" s="5"/>
      <c r="C73" s="5"/>
      <c r="D73" s="51"/>
      <c r="E73" s="52"/>
      <c r="F73" s="43"/>
      <c r="H73" s="36"/>
      <c r="J73" s="53"/>
      <c r="K73" s="2"/>
      <c r="L73" s="46"/>
      <c r="M73" s="36"/>
      <c r="N73" s="12"/>
      <c r="O73"/>
      <c r="P73"/>
    </row>
    <row r="74" spans="1:16">
      <c r="A74" s="5"/>
      <c r="B74" s="54" t="s">
        <v>35</v>
      </c>
      <c r="C74" s="54"/>
      <c r="D74" s="55"/>
      <c r="E74" s="38"/>
      <c r="F74" s="56"/>
      <c r="H74" s="36"/>
      <c r="J74" s="49">
        <f>AVERAGE(J69:J71)</f>
        <v>3.1715105996189634</v>
      </c>
      <c r="K74" s="40"/>
      <c r="L74" s="49">
        <f>AVERAGE(L69:L71)</f>
        <v>454.7733581503075</v>
      </c>
      <c r="M74" s="88">
        <f>AVERAGE(M69:M71)</f>
        <v>1902.7717305008864</v>
      </c>
      <c r="N74" s="49">
        <f>AVERAGE(N69:N71)</f>
        <v>1.9027717305008867</v>
      </c>
      <c r="O74"/>
      <c r="P74"/>
    </row>
    <row r="75" spans="1:16">
      <c r="A75" s="5"/>
      <c r="B75" s="54" t="s">
        <v>36</v>
      </c>
      <c r="C75" s="54"/>
      <c r="D75" s="55"/>
      <c r="E75" s="38"/>
      <c r="F75" s="56"/>
      <c r="H75" s="36"/>
      <c r="J75" s="46">
        <f>STDEV(J69:J71)</f>
        <v>4.9952867006925111E-2</v>
      </c>
      <c r="K75" s="40"/>
      <c r="L75" s="46">
        <f>STDEV(L69:L71)</f>
        <v>7.1629062443317784</v>
      </c>
      <c r="M75" s="89">
        <f>STDEV(M69:M71)</f>
        <v>29.969599726284113</v>
      </c>
      <c r="N75" s="46">
        <f>STDEV(N69:N71)</f>
        <v>2.9969599726284074E-2</v>
      </c>
      <c r="O75"/>
      <c r="P75"/>
    </row>
    <row r="76" spans="1:16">
      <c r="A76" s="5"/>
      <c r="B76" s="54" t="s">
        <v>37</v>
      </c>
      <c r="C76" s="54"/>
      <c r="D76" s="55"/>
      <c r="E76" s="38"/>
      <c r="F76" s="56"/>
      <c r="H76" s="36"/>
      <c r="J76" s="57">
        <f>COUNT(J69:J71)</f>
        <v>3</v>
      </c>
      <c r="K76" s="40"/>
      <c r="L76" s="57">
        <f>COUNT(L69:L71)</f>
        <v>3</v>
      </c>
      <c r="M76" s="90">
        <f>COUNT(M69:M71)</f>
        <v>3</v>
      </c>
      <c r="N76" s="57">
        <f>COUNT(N69:N71)</f>
        <v>3</v>
      </c>
      <c r="O76"/>
      <c r="P76"/>
    </row>
    <row r="77" spans="1:16">
      <c r="A77" s="5"/>
      <c r="B77" s="54" t="s">
        <v>38</v>
      </c>
      <c r="C77" s="54"/>
      <c r="D77" s="55"/>
      <c r="E77" s="38"/>
      <c r="F77" s="56"/>
      <c r="H77" s="36"/>
      <c r="J77" s="58">
        <f>J75/J74</f>
        <v>1.5750496628618119E-2</v>
      </c>
      <c r="K77" s="40"/>
      <c r="L77" s="58">
        <f>L75/L74</f>
        <v>1.5750496628618164E-2</v>
      </c>
      <c r="M77" s="91">
        <f>M75/M74</f>
        <v>1.5750496628618139E-2</v>
      </c>
      <c r="N77" s="58">
        <f>N75/N74</f>
        <v>1.5750496628618115E-2</v>
      </c>
      <c r="O77"/>
      <c r="P77"/>
    </row>
    <row r="78" spans="1:16">
      <c r="H78" s="61"/>
      <c r="O78"/>
      <c r="P78"/>
    </row>
    <row r="79" spans="1:16">
      <c r="A79" s="10" t="s">
        <v>5</v>
      </c>
      <c r="B79" s="10" t="s">
        <v>61</v>
      </c>
      <c r="H79" s="61"/>
      <c r="O79"/>
      <c r="P79"/>
    </row>
    <row r="80" spans="1:16">
      <c r="A80" s="10" t="s">
        <v>5</v>
      </c>
      <c r="B80" s="10" t="s">
        <v>62</v>
      </c>
      <c r="H80" s="61"/>
      <c r="O80"/>
      <c r="P80"/>
    </row>
    <row r="81" spans="1:16">
      <c r="A81" s="10" t="s">
        <v>5</v>
      </c>
      <c r="B81" s="10" t="s">
        <v>63</v>
      </c>
      <c r="H81" s="61"/>
      <c r="O81"/>
      <c r="P81"/>
    </row>
    <row r="82" spans="1:16">
      <c r="A82" s="10" t="s">
        <v>5</v>
      </c>
      <c r="B82" s="10" t="s">
        <v>64</v>
      </c>
      <c r="H82" s="61"/>
      <c r="O82"/>
      <c r="P82"/>
    </row>
    <row r="83" spans="1:16">
      <c r="A83" s="10" t="s">
        <v>5</v>
      </c>
      <c r="B83" s="10" t="s">
        <v>65</v>
      </c>
      <c r="H83" s="18" t="s">
        <v>16</v>
      </c>
      <c r="I83" s="19" t="s">
        <v>16</v>
      </c>
      <c r="J83" s="20" t="s">
        <v>17</v>
      </c>
      <c r="K83" s="20" t="s">
        <v>17</v>
      </c>
      <c r="L83" s="2"/>
      <c r="M83" s="2"/>
      <c r="N83" s="22"/>
      <c r="O83"/>
      <c r="P83"/>
    </row>
    <row r="84" spans="1:16">
      <c r="A84" s="10" t="s">
        <v>5</v>
      </c>
      <c r="B84" s="10" t="s">
        <v>66</v>
      </c>
      <c r="C84" s="10"/>
      <c r="D84" s="42"/>
      <c r="E84" s="38"/>
      <c r="F84" s="43">
        <v>218.58333333319752</v>
      </c>
      <c r="H84" s="27" t="s">
        <v>19</v>
      </c>
      <c r="I84" s="28" t="s">
        <v>19</v>
      </c>
      <c r="J84" s="20" t="s">
        <v>20</v>
      </c>
      <c r="K84" s="21" t="s">
        <v>21</v>
      </c>
      <c r="L84" s="2"/>
      <c r="M84" s="2"/>
      <c r="N84" s="22"/>
      <c r="O84"/>
      <c r="P84"/>
    </row>
    <row r="85" spans="1:16">
      <c r="A85" s="10" t="s">
        <v>5</v>
      </c>
      <c r="B85" s="10" t="s">
        <v>67</v>
      </c>
      <c r="C85" s="10"/>
      <c r="D85" s="42"/>
      <c r="E85" s="38"/>
      <c r="F85" s="43">
        <v>218.58333333319752</v>
      </c>
      <c r="H85" s="27" t="s">
        <v>23</v>
      </c>
      <c r="I85" s="28" t="s">
        <v>24</v>
      </c>
      <c r="J85" s="20"/>
      <c r="K85" s="21" t="s">
        <v>25</v>
      </c>
      <c r="L85" s="2" t="s">
        <v>26</v>
      </c>
      <c r="M85" s="2" t="s">
        <v>27</v>
      </c>
      <c r="N85" s="2" t="s">
        <v>28</v>
      </c>
      <c r="O85"/>
      <c r="P85"/>
    </row>
    <row r="86" spans="1:16">
      <c r="A86" s="10" t="s">
        <v>5</v>
      </c>
      <c r="B86" s="10" t="s">
        <v>68</v>
      </c>
      <c r="C86" s="10"/>
      <c r="D86" s="42"/>
      <c r="E86" s="38"/>
      <c r="F86" s="43">
        <v>218.58333333319752</v>
      </c>
      <c r="H86" s="60">
        <v>39.013500000000008</v>
      </c>
      <c r="I86" s="6">
        <f>H86*1000</f>
        <v>39013.500000000007</v>
      </c>
      <c r="J86" s="45"/>
      <c r="K86" s="19"/>
      <c r="L86" s="46"/>
      <c r="M86" s="36"/>
      <c r="N86" s="12"/>
      <c r="O86"/>
      <c r="P86"/>
    </row>
    <row r="87" spans="1:16">
      <c r="A87" s="5"/>
      <c r="B87" s="10"/>
      <c r="C87" s="10"/>
      <c r="D87" s="42"/>
      <c r="E87" s="38"/>
      <c r="F87" s="43"/>
      <c r="H87" s="47"/>
      <c r="I87" s="48" t="s">
        <v>30</v>
      </c>
      <c r="J87" s="48" t="s">
        <v>31</v>
      </c>
      <c r="K87" s="19"/>
      <c r="L87" s="46"/>
      <c r="M87" s="36"/>
      <c r="N87" s="12"/>
      <c r="O87"/>
      <c r="P87"/>
    </row>
    <row r="88" spans="1:16">
      <c r="A88" s="5"/>
      <c r="B88" s="10"/>
      <c r="C88" s="10" t="s">
        <v>69</v>
      </c>
      <c r="D88" s="42"/>
      <c r="E88" s="38"/>
      <c r="F88" s="43"/>
      <c r="H88" s="96"/>
      <c r="I88" s="6">
        <v>3176.8940969307628</v>
      </c>
      <c r="J88" s="45">
        <f>I88/1000</f>
        <v>3.1768940969307629</v>
      </c>
      <c r="K88" s="19">
        <f>J88*H$86</f>
        <v>123.94175785060834</v>
      </c>
      <c r="L88" s="49">
        <f>K88/(0.0039*8)/($F84/24)</f>
        <v>436.17146960562604</v>
      </c>
      <c r="M88" s="12">
        <f>L88*4.184</f>
        <v>1824.9414288299395</v>
      </c>
      <c r="N88" s="12">
        <f>M88/1000</f>
        <v>1.8249414288299395</v>
      </c>
      <c r="O88"/>
      <c r="P88"/>
    </row>
    <row r="89" spans="1:16">
      <c r="A89" s="5"/>
      <c r="B89" s="10"/>
      <c r="C89" s="10" t="s">
        <v>70</v>
      </c>
      <c r="D89" s="42"/>
      <c r="E89" s="38"/>
      <c r="F89" s="43"/>
      <c r="H89" s="96"/>
      <c r="I89" s="6">
        <v>3268.6513487548918</v>
      </c>
      <c r="J89" s="45">
        <f>I89/1000</f>
        <v>3.2686513487548918</v>
      </c>
      <c r="K89" s="19">
        <f>J89*H$86</f>
        <v>127.52152939464899</v>
      </c>
      <c r="L89" s="49">
        <f>K89/(0.0039*8)/($F85/24)</f>
        <v>448.76927556137684</v>
      </c>
      <c r="M89" s="12">
        <f t="shared" ref="M89" si="12">L89*4.184</f>
        <v>1877.6506489488008</v>
      </c>
      <c r="N89" s="12">
        <f>M89/1000</f>
        <v>1.8776506489488007</v>
      </c>
      <c r="O89"/>
      <c r="P89"/>
    </row>
    <row r="90" spans="1:16">
      <c r="A90" s="5"/>
      <c r="B90" s="10"/>
      <c r="C90" s="10" t="s">
        <v>71</v>
      </c>
      <c r="D90" s="42"/>
      <c r="E90" s="38"/>
      <c r="F90" s="43"/>
      <c r="H90" s="47"/>
      <c r="J90" s="45"/>
      <c r="K90" s="19"/>
      <c r="L90" s="49"/>
      <c r="M90" s="36"/>
      <c r="N90" s="12"/>
      <c r="O90"/>
      <c r="P90"/>
    </row>
    <row r="91" spans="1:16">
      <c r="A91" s="5"/>
      <c r="B91" s="10"/>
      <c r="C91" s="10"/>
      <c r="D91" s="42"/>
      <c r="E91" s="38"/>
      <c r="F91" s="43"/>
      <c r="H91" s="47"/>
      <c r="J91" s="45"/>
      <c r="K91" s="19"/>
      <c r="L91" s="46"/>
      <c r="M91" s="36"/>
      <c r="N91" s="12"/>
      <c r="O91"/>
      <c r="P91"/>
    </row>
    <row r="92" spans="1:16">
      <c r="A92" s="5"/>
      <c r="B92" s="5"/>
      <c r="C92" s="5"/>
      <c r="D92" s="51"/>
      <c r="E92" s="52"/>
      <c r="F92" s="43"/>
      <c r="H92" s="36"/>
      <c r="J92" s="53"/>
      <c r="K92" s="2"/>
      <c r="L92" s="46"/>
      <c r="M92" s="36"/>
      <c r="N92" s="12"/>
      <c r="O92"/>
      <c r="P92"/>
    </row>
    <row r="93" spans="1:16">
      <c r="A93" s="5"/>
      <c r="B93" s="54" t="s">
        <v>35</v>
      </c>
      <c r="C93" s="54"/>
      <c r="D93" s="55"/>
      <c r="E93" s="38"/>
      <c r="F93" s="56"/>
      <c r="H93" s="36"/>
      <c r="J93" s="49">
        <f>AVERAGE(J88:J90)</f>
        <v>3.2227727228428273</v>
      </c>
      <c r="K93" s="40"/>
      <c r="L93" s="49">
        <f>AVERAGE(L88:L90)</f>
        <v>442.47037258350144</v>
      </c>
      <c r="M93" s="88">
        <f>AVERAGE(M88:M90)</f>
        <v>1851.2960388893703</v>
      </c>
      <c r="N93" s="49">
        <f>AVERAGE(N88:N90)</f>
        <v>1.85129603888937</v>
      </c>
      <c r="O93"/>
      <c r="P93"/>
    </row>
    <row r="94" spans="1:16">
      <c r="A94" s="5"/>
      <c r="B94" s="54" t="s">
        <v>36</v>
      </c>
      <c r="C94" s="54"/>
      <c r="D94" s="55"/>
      <c r="E94" s="38"/>
      <c r="F94" s="56"/>
      <c r="H94" s="36"/>
      <c r="J94" s="46">
        <f>ABS(J89-J88)</f>
        <v>9.1757251824128971E-2</v>
      </c>
      <c r="K94" s="40"/>
      <c r="L94" s="46">
        <f>ABS(L89-L88)</f>
        <v>12.5978059557508</v>
      </c>
      <c r="M94" s="89">
        <f>ABS(M89-M88)</f>
        <v>52.709220118861367</v>
      </c>
      <c r="N94" s="46">
        <f>ABS(N89-N88)</f>
        <v>5.2709220118861255E-2</v>
      </c>
      <c r="O94"/>
      <c r="P94"/>
    </row>
    <row r="95" spans="1:16">
      <c r="A95" s="5"/>
      <c r="B95" s="54" t="s">
        <v>37</v>
      </c>
      <c r="C95" s="54"/>
      <c r="D95" s="55"/>
      <c r="E95" s="38"/>
      <c r="F95" s="56"/>
      <c r="H95" s="36"/>
      <c r="J95" s="57">
        <f>COUNT(J88:J90)</f>
        <v>2</v>
      </c>
      <c r="K95" s="40"/>
      <c r="L95" s="57">
        <f>COUNT(L88:L90)</f>
        <v>2</v>
      </c>
      <c r="M95" s="90">
        <f>COUNT(M88:M90)</f>
        <v>2</v>
      </c>
      <c r="N95" s="57">
        <f>COUNT(N88:N90)</f>
        <v>2</v>
      </c>
      <c r="O95"/>
      <c r="P95"/>
    </row>
    <row r="96" spans="1:16">
      <c r="A96" s="5"/>
      <c r="B96" s="54" t="s">
        <v>38</v>
      </c>
      <c r="C96" s="54"/>
      <c r="D96" s="55"/>
      <c r="E96" s="38"/>
      <c r="F96" s="56"/>
      <c r="H96" s="36"/>
      <c r="J96" s="58">
        <f>J94/J93</f>
        <v>2.8471524279003249E-2</v>
      </c>
      <c r="K96" s="40"/>
      <c r="L96" s="58">
        <f>L94/L93</f>
        <v>2.8471524279003308E-2</v>
      </c>
      <c r="M96" s="91">
        <f>M94/M93</f>
        <v>2.8471524279003312E-2</v>
      </c>
      <c r="N96" s="58">
        <f>N94/N93</f>
        <v>2.8471524279003256E-2</v>
      </c>
      <c r="O96"/>
      <c r="P96"/>
    </row>
    <row r="97" spans="1:16">
      <c r="H97" s="61"/>
      <c r="O97"/>
      <c r="P97"/>
    </row>
    <row r="98" spans="1:16">
      <c r="A98" s="10" t="s">
        <v>5</v>
      </c>
      <c r="B98" s="10" t="s">
        <v>72</v>
      </c>
      <c r="H98" s="61"/>
      <c r="O98"/>
      <c r="P98"/>
    </row>
    <row r="99" spans="1:16">
      <c r="A99" s="10" t="s">
        <v>5</v>
      </c>
      <c r="B99" s="10" t="s">
        <v>73</v>
      </c>
      <c r="H99" s="61"/>
      <c r="O99"/>
      <c r="P99"/>
    </row>
    <row r="100" spans="1:16">
      <c r="A100" s="10" t="s">
        <v>5</v>
      </c>
      <c r="B100" s="10" t="s">
        <v>74</v>
      </c>
      <c r="H100" s="61"/>
      <c r="O100"/>
      <c r="P100"/>
    </row>
    <row r="101" spans="1:16">
      <c r="A101" s="10" t="s">
        <v>5</v>
      </c>
      <c r="B101" s="10" t="s">
        <v>75</v>
      </c>
      <c r="H101" s="61"/>
      <c r="O101"/>
      <c r="P101"/>
    </row>
    <row r="102" spans="1:16">
      <c r="A102" s="10" t="s">
        <v>5</v>
      </c>
      <c r="B102" s="10" t="s">
        <v>76</v>
      </c>
      <c r="H102" s="18" t="s">
        <v>16</v>
      </c>
      <c r="I102" s="19" t="s">
        <v>16</v>
      </c>
      <c r="J102" s="20" t="s">
        <v>17</v>
      </c>
      <c r="K102" s="20" t="s">
        <v>17</v>
      </c>
      <c r="L102" s="2"/>
      <c r="M102" s="2"/>
      <c r="N102" s="22"/>
      <c r="O102"/>
      <c r="P102"/>
    </row>
    <row r="103" spans="1:16">
      <c r="A103" s="10" t="s">
        <v>5</v>
      </c>
      <c r="B103" s="10" t="s">
        <v>77</v>
      </c>
      <c r="C103" s="10"/>
      <c r="D103" s="42"/>
      <c r="E103" s="38"/>
      <c r="F103" s="43">
        <v>218.58333333319752</v>
      </c>
      <c r="H103" s="27" t="s">
        <v>19</v>
      </c>
      <c r="I103" s="28" t="s">
        <v>19</v>
      </c>
      <c r="J103" s="20" t="s">
        <v>20</v>
      </c>
      <c r="K103" s="21" t="s">
        <v>21</v>
      </c>
      <c r="L103" s="2"/>
      <c r="M103" s="2"/>
      <c r="N103" s="22"/>
      <c r="O103"/>
      <c r="P103"/>
    </row>
    <row r="104" spans="1:16">
      <c r="A104" s="10" t="s">
        <v>5</v>
      </c>
      <c r="B104" s="10" t="s">
        <v>78</v>
      </c>
      <c r="C104" s="10"/>
      <c r="D104" s="42"/>
      <c r="E104" s="38"/>
      <c r="F104" s="43">
        <v>218.58333333319752</v>
      </c>
      <c r="H104" s="27" t="s">
        <v>23</v>
      </c>
      <c r="I104" s="28" t="s">
        <v>24</v>
      </c>
      <c r="J104" s="20"/>
      <c r="K104" s="21" t="s">
        <v>25</v>
      </c>
      <c r="L104" s="2" t="s">
        <v>26</v>
      </c>
      <c r="M104" s="2" t="s">
        <v>27</v>
      </c>
      <c r="N104" s="2" t="s">
        <v>28</v>
      </c>
      <c r="O104"/>
      <c r="P104"/>
    </row>
    <row r="105" spans="1:16">
      <c r="A105" s="10" t="s">
        <v>5</v>
      </c>
      <c r="B105" s="10" t="s">
        <v>79</v>
      </c>
      <c r="C105" s="10"/>
      <c r="D105" s="42"/>
      <c r="E105" s="38"/>
      <c r="F105" s="43">
        <v>218.58333333319752</v>
      </c>
      <c r="H105" s="60">
        <v>36.586699999999993</v>
      </c>
      <c r="I105" s="6">
        <f>H105*1000</f>
        <v>36586.69999999999</v>
      </c>
      <c r="J105" s="45"/>
      <c r="K105" s="19"/>
      <c r="L105" s="46"/>
      <c r="M105" s="36"/>
      <c r="N105" s="12"/>
      <c r="O105"/>
      <c r="P105"/>
    </row>
    <row r="106" spans="1:16">
      <c r="A106" s="5"/>
      <c r="B106" s="10"/>
      <c r="C106" s="10"/>
      <c r="D106" s="42"/>
      <c r="E106" s="38"/>
      <c r="F106" s="43"/>
      <c r="H106" s="47"/>
      <c r="I106" s="48" t="s">
        <v>30</v>
      </c>
      <c r="J106" s="48" t="s">
        <v>31</v>
      </c>
      <c r="K106" s="19"/>
      <c r="L106" s="46"/>
      <c r="M106" s="36"/>
      <c r="N106" s="12"/>
      <c r="O106"/>
      <c r="P106"/>
    </row>
    <row r="107" spans="1:16">
      <c r="A107" s="5"/>
      <c r="B107" s="10"/>
      <c r="C107" s="10" t="s">
        <v>80</v>
      </c>
      <c r="D107" s="42"/>
      <c r="E107" s="38"/>
      <c r="F107" s="43"/>
      <c r="H107" s="96"/>
      <c r="I107" s="6">
        <v>2502.0117807960974</v>
      </c>
      <c r="J107" s="45">
        <f>I107/1000</f>
        <v>2.5020117807960975</v>
      </c>
      <c r="K107" s="19">
        <f>J107*H$105</f>
        <v>91.540354420452559</v>
      </c>
      <c r="L107" s="49">
        <f>K107/(0.0039*8)/($F103/24)</f>
        <v>322.14559167310279</v>
      </c>
      <c r="M107" s="12">
        <f>L107*4.184</f>
        <v>1347.8571555602621</v>
      </c>
      <c r="N107" s="12">
        <f>M107/1000</f>
        <v>1.3478571555602621</v>
      </c>
      <c r="O107"/>
      <c r="P107"/>
    </row>
    <row r="108" spans="1:16">
      <c r="A108" s="5"/>
      <c r="B108" s="10"/>
      <c r="C108" s="10" t="s">
        <v>81</v>
      </c>
      <c r="D108" s="42"/>
      <c r="E108" s="38"/>
      <c r="F108" s="43"/>
      <c r="H108" s="96"/>
      <c r="I108" s="6">
        <v>2392.039392416621</v>
      </c>
      <c r="J108" s="45">
        <f t="shared" ref="J108:J109" si="13">I108/1000</f>
        <v>2.392039392416621</v>
      </c>
      <c r="K108" s="19">
        <f t="shared" ref="K108:K109" si="14">J108*H$105</f>
        <v>87.516827638529165</v>
      </c>
      <c r="L108" s="49">
        <f t="shared" ref="L108:L109" si="15">K108/(0.0039*8)/($F104/24)</f>
        <v>307.98613791108318</v>
      </c>
      <c r="M108" s="12">
        <f t="shared" ref="M108:M109" si="16">L108*4.184</f>
        <v>1288.614001019972</v>
      </c>
      <c r="N108" s="12">
        <f>M108/1000</f>
        <v>1.288614001019972</v>
      </c>
      <c r="O108"/>
      <c r="P108"/>
    </row>
    <row r="109" spans="1:16">
      <c r="A109" s="5"/>
      <c r="B109" s="10"/>
      <c r="C109" s="10" t="s">
        <v>82</v>
      </c>
      <c r="D109" s="42"/>
      <c r="E109" s="38"/>
      <c r="F109" s="43"/>
      <c r="H109" s="96"/>
      <c r="I109" s="6">
        <v>2519.0530746820996</v>
      </c>
      <c r="J109" s="45">
        <f t="shared" si="13"/>
        <v>2.5190530746820996</v>
      </c>
      <c r="K109" s="19">
        <f t="shared" si="14"/>
        <v>92.163839127471562</v>
      </c>
      <c r="L109" s="49">
        <f t="shared" si="15"/>
        <v>324.33973709796356</v>
      </c>
      <c r="M109" s="12">
        <f t="shared" si="16"/>
        <v>1357.0374600178795</v>
      </c>
      <c r="N109" s="12">
        <f>M109/1000</f>
        <v>1.3570374600178796</v>
      </c>
      <c r="O109"/>
      <c r="P109"/>
    </row>
    <row r="110" spans="1:16">
      <c r="A110" s="5"/>
      <c r="B110" s="10"/>
      <c r="C110" s="10"/>
      <c r="D110" s="42"/>
      <c r="E110" s="38"/>
      <c r="F110" s="43"/>
      <c r="H110" s="47"/>
      <c r="J110" s="45"/>
      <c r="K110" s="19"/>
      <c r="L110" s="46"/>
      <c r="M110" s="36"/>
      <c r="N110" s="12"/>
      <c r="O110"/>
      <c r="P110"/>
    </row>
    <row r="111" spans="1:16">
      <c r="A111" s="5"/>
      <c r="B111" s="5"/>
      <c r="C111" s="5"/>
      <c r="D111" s="51"/>
      <c r="E111" s="52"/>
      <c r="F111" s="43"/>
      <c r="H111" s="36"/>
      <c r="J111" s="53"/>
      <c r="K111" s="2"/>
      <c r="L111" s="46"/>
      <c r="M111" s="36"/>
      <c r="N111" s="12"/>
      <c r="O111"/>
      <c r="P111"/>
    </row>
    <row r="112" spans="1:16">
      <c r="A112" s="5"/>
      <c r="B112" s="54" t="s">
        <v>35</v>
      </c>
      <c r="C112" s="54"/>
      <c r="D112" s="55"/>
      <c r="E112" s="38"/>
      <c r="F112" s="56"/>
      <c r="H112" s="36"/>
      <c r="J112" s="49">
        <f>AVERAGE(J107:J109)</f>
        <v>2.4710347492982727</v>
      </c>
      <c r="K112" s="40"/>
      <c r="L112" s="49">
        <f>AVERAGE(L107:L109)</f>
        <v>318.15715556071649</v>
      </c>
      <c r="M112" s="88">
        <f>AVERAGE(M107:M109)</f>
        <v>1331.169538866038</v>
      </c>
      <c r="N112" s="49">
        <f>AVERAGE(N107:N109)</f>
        <v>1.3311695388660381</v>
      </c>
      <c r="O112"/>
      <c r="P112"/>
    </row>
    <row r="113" spans="1:16">
      <c r="A113" s="5"/>
      <c r="B113" s="54" t="s">
        <v>36</v>
      </c>
      <c r="C113" s="54"/>
      <c r="D113" s="55"/>
      <c r="E113" s="38"/>
      <c r="F113" s="56"/>
      <c r="H113" s="36"/>
      <c r="J113" s="46">
        <f>STDEV(J107:J109)</f>
        <v>6.8940563030569391E-2</v>
      </c>
      <c r="K113" s="40"/>
      <c r="L113" s="46">
        <f>STDEV(L107:L109)</f>
        <v>8.8764164254626952</v>
      </c>
      <c r="M113" s="75">
        <f>8.88*4.184</f>
        <v>37.153920000000006</v>
      </c>
      <c r="N113" s="46">
        <f>STDEV(N107:N109)</f>
        <v>3.7138926324135936E-2</v>
      </c>
      <c r="O113"/>
      <c r="P113"/>
    </row>
    <row r="114" spans="1:16">
      <c r="A114" s="5"/>
      <c r="B114" s="54" t="s">
        <v>37</v>
      </c>
      <c r="C114" s="54"/>
      <c r="D114" s="55"/>
      <c r="E114" s="38"/>
      <c r="F114" s="56"/>
      <c r="H114" s="36"/>
      <c r="J114" s="57">
        <f>COUNT(J107:J109)</f>
        <v>3</v>
      </c>
      <c r="K114" s="40"/>
      <c r="L114" s="57">
        <f>COUNT(L107:L109)</f>
        <v>3</v>
      </c>
      <c r="M114" s="90">
        <f>COUNT(M107:M109)</f>
        <v>3</v>
      </c>
      <c r="N114" s="57">
        <f>COUNT(N107:N109)</f>
        <v>3</v>
      </c>
      <c r="O114"/>
      <c r="P114"/>
    </row>
    <row r="115" spans="1:16">
      <c r="A115" s="5"/>
      <c r="B115" s="54" t="s">
        <v>38</v>
      </c>
      <c r="C115" s="54"/>
      <c r="D115" s="55"/>
      <c r="E115" s="38"/>
      <c r="F115" s="56"/>
      <c r="H115" s="36"/>
      <c r="J115" s="58">
        <f>J113/J112</f>
        <v>2.7899471284305984E-2</v>
      </c>
      <c r="K115" s="40"/>
      <c r="L115" s="58">
        <f>L113/L112</f>
        <v>2.7899471284306025E-2</v>
      </c>
      <c r="M115" s="91">
        <f>M113/M112</f>
        <v>2.7910734820186554E-2</v>
      </c>
      <c r="N115" s="58">
        <f>N113/N112</f>
        <v>2.7899471284306036E-2</v>
      </c>
      <c r="O115"/>
      <c r="P115"/>
    </row>
    <row r="116" spans="1:16">
      <c r="H116" s="61"/>
      <c r="O116"/>
      <c r="P116"/>
    </row>
    <row r="117" spans="1:16">
      <c r="A117" s="10" t="s">
        <v>5</v>
      </c>
      <c r="B117" s="10" t="s">
        <v>83</v>
      </c>
      <c r="H117" s="61"/>
      <c r="O117"/>
      <c r="P117"/>
    </row>
    <row r="118" spans="1:16">
      <c r="A118" s="10" t="s">
        <v>5</v>
      </c>
      <c r="B118" s="10" t="s">
        <v>84</v>
      </c>
      <c r="H118" s="61"/>
      <c r="O118"/>
      <c r="P118"/>
    </row>
    <row r="119" spans="1:16">
      <c r="A119" s="10" t="s">
        <v>5</v>
      </c>
      <c r="B119" s="10" t="s">
        <v>85</v>
      </c>
      <c r="H119" s="61"/>
      <c r="O119"/>
      <c r="P119"/>
    </row>
    <row r="120" spans="1:16">
      <c r="A120" s="10" t="s">
        <v>5</v>
      </c>
      <c r="B120" s="10" t="s">
        <v>86</v>
      </c>
      <c r="H120" s="61"/>
      <c r="O120"/>
      <c r="P120"/>
    </row>
    <row r="121" spans="1:16">
      <c r="A121" s="10" t="s">
        <v>5</v>
      </c>
      <c r="B121" s="10" t="s">
        <v>87</v>
      </c>
      <c r="H121" s="18" t="s">
        <v>16</v>
      </c>
      <c r="I121" s="19" t="s">
        <v>16</v>
      </c>
      <c r="J121" s="20" t="s">
        <v>17</v>
      </c>
      <c r="K121" s="20" t="s">
        <v>17</v>
      </c>
      <c r="L121" s="2"/>
      <c r="M121" s="2"/>
      <c r="N121" s="22"/>
      <c r="O121"/>
      <c r="P121"/>
    </row>
    <row r="122" spans="1:16">
      <c r="A122" s="10" t="s">
        <v>5</v>
      </c>
      <c r="B122" s="10" t="s">
        <v>88</v>
      </c>
      <c r="C122" s="10"/>
      <c r="D122" s="42"/>
      <c r="E122" s="38"/>
      <c r="F122" s="43">
        <v>218.58333333319752</v>
      </c>
      <c r="H122" s="27" t="s">
        <v>19</v>
      </c>
      <c r="I122" s="28" t="s">
        <v>19</v>
      </c>
      <c r="J122" s="20" t="s">
        <v>20</v>
      </c>
      <c r="K122" s="21" t="s">
        <v>21</v>
      </c>
      <c r="L122" s="2"/>
      <c r="M122" s="2"/>
      <c r="N122" s="22"/>
      <c r="O122"/>
      <c r="P122"/>
    </row>
    <row r="123" spans="1:16">
      <c r="A123" s="10" t="s">
        <v>5</v>
      </c>
      <c r="B123" s="10" t="s">
        <v>89</v>
      </c>
      <c r="C123" s="10"/>
      <c r="D123" s="42"/>
      <c r="E123" s="38"/>
      <c r="F123" s="43">
        <v>218.58333333319752</v>
      </c>
      <c r="H123" s="27" t="s">
        <v>23</v>
      </c>
      <c r="I123" s="28" t="s">
        <v>24</v>
      </c>
      <c r="J123" s="20"/>
      <c r="K123" s="21" t="s">
        <v>25</v>
      </c>
      <c r="L123" s="2" t="s">
        <v>26</v>
      </c>
      <c r="M123" s="2" t="s">
        <v>27</v>
      </c>
      <c r="N123" s="2" t="s">
        <v>28</v>
      </c>
      <c r="O123"/>
      <c r="P123"/>
    </row>
    <row r="124" spans="1:16">
      <c r="A124" s="10" t="s">
        <v>5</v>
      </c>
      <c r="B124" s="10" t="s">
        <v>90</v>
      </c>
      <c r="C124" s="10"/>
      <c r="D124" s="42"/>
      <c r="E124" s="38"/>
      <c r="F124" s="43">
        <v>218.58333333319752</v>
      </c>
      <c r="H124" s="60">
        <v>34.887266666666662</v>
      </c>
      <c r="I124" s="6">
        <f>H124*1000</f>
        <v>34887.266666666663</v>
      </c>
      <c r="J124" s="45"/>
      <c r="K124" s="19"/>
      <c r="L124" s="46"/>
      <c r="M124" s="36"/>
      <c r="N124" s="12"/>
      <c r="O124"/>
      <c r="P124"/>
    </row>
    <row r="125" spans="1:16">
      <c r="A125" s="5"/>
      <c r="B125" s="10"/>
      <c r="C125" s="10"/>
      <c r="D125" s="42"/>
      <c r="E125" s="38"/>
      <c r="F125" s="43"/>
      <c r="H125" s="47"/>
      <c r="I125" s="48" t="s">
        <v>30</v>
      </c>
      <c r="J125" s="48" t="s">
        <v>31</v>
      </c>
      <c r="K125" s="19"/>
      <c r="L125" s="46"/>
      <c r="M125" s="36"/>
      <c r="N125" s="12"/>
      <c r="O125"/>
      <c r="P125"/>
    </row>
    <row r="126" spans="1:16">
      <c r="A126" s="5"/>
      <c r="B126" s="10"/>
      <c r="C126" s="10" t="s">
        <v>91</v>
      </c>
      <c r="D126" s="42"/>
      <c r="E126" s="38"/>
      <c r="F126" s="43"/>
      <c r="H126" s="96"/>
      <c r="I126" s="6">
        <v>2593.1175809244291</v>
      </c>
      <c r="J126" s="45">
        <f>I126/1000</f>
        <v>2.5931175809244293</v>
      </c>
      <c r="K126" s="19">
        <f>J126*H$124</f>
        <v>90.466784543732132</v>
      </c>
      <c r="L126" s="49">
        <f>K126/(0.0039*8)/($F122/24)</f>
        <v>318.36752236882609</v>
      </c>
      <c r="M126" s="12">
        <f>L126*4.184</f>
        <v>1332.0497135911685</v>
      </c>
      <c r="N126" s="12">
        <f>M126/1000</f>
        <v>1.3320497135911684</v>
      </c>
      <c r="O126"/>
      <c r="P126"/>
    </row>
    <row r="127" spans="1:16">
      <c r="A127" s="5"/>
      <c r="B127" s="10"/>
      <c r="C127" s="10" t="s">
        <v>92</v>
      </c>
      <c r="D127" s="42"/>
      <c r="E127" s="38"/>
      <c r="F127" s="43"/>
      <c r="H127" s="96"/>
      <c r="I127" s="6">
        <v>2543.1086212443329</v>
      </c>
      <c r="J127" s="45">
        <f>I127/1000</f>
        <v>2.543108621244333</v>
      </c>
      <c r="K127" s="19">
        <f>J127*H$124</f>
        <v>88.72210863165003</v>
      </c>
      <c r="L127" s="49">
        <f>K127/(0.0039*8)/($F123/24)</f>
        <v>312.22772033797531</v>
      </c>
      <c r="M127" s="12">
        <f t="shared" ref="M127" si="17">L127*4.184</f>
        <v>1306.3607818940889</v>
      </c>
      <c r="N127" s="12">
        <f>M127/1000</f>
        <v>1.3063607818940888</v>
      </c>
      <c r="O127"/>
      <c r="P127"/>
    </row>
    <row r="128" spans="1:16">
      <c r="A128" s="5"/>
      <c r="B128" s="10"/>
      <c r="C128" s="10" t="s">
        <v>93</v>
      </c>
      <c r="D128" s="42"/>
      <c r="E128" s="38"/>
      <c r="F128" s="43"/>
      <c r="H128" s="47"/>
      <c r="J128" s="45"/>
      <c r="K128" s="19"/>
      <c r="L128" s="49"/>
      <c r="M128" s="12"/>
      <c r="N128" s="12"/>
      <c r="O128"/>
      <c r="P128"/>
    </row>
    <row r="129" spans="1:16">
      <c r="A129" s="5"/>
      <c r="B129" s="10"/>
      <c r="C129" s="10"/>
      <c r="D129" s="42"/>
      <c r="E129" s="38"/>
      <c r="F129" s="43"/>
      <c r="H129" s="47"/>
      <c r="J129" s="45"/>
      <c r="K129" s="19"/>
      <c r="L129" s="46"/>
      <c r="M129" s="36"/>
      <c r="N129" s="12"/>
      <c r="O129"/>
      <c r="P129"/>
    </row>
    <row r="130" spans="1:16">
      <c r="A130" s="5"/>
      <c r="B130" s="5"/>
      <c r="C130" s="5"/>
      <c r="D130" s="51"/>
      <c r="E130" s="52"/>
      <c r="F130" s="43"/>
      <c r="H130" s="36"/>
      <c r="J130" s="53"/>
      <c r="K130" s="2"/>
      <c r="L130" s="46"/>
      <c r="M130" s="36"/>
      <c r="N130" s="12"/>
      <c r="O130"/>
      <c r="P130"/>
    </row>
    <row r="131" spans="1:16">
      <c r="A131" s="5"/>
      <c r="B131" s="54" t="s">
        <v>35</v>
      </c>
      <c r="C131" s="54"/>
      <c r="D131" s="55"/>
      <c r="E131" s="38"/>
      <c r="F131" s="56"/>
      <c r="H131" s="36"/>
      <c r="J131" s="49">
        <f>AVERAGE(J126:J128)</f>
        <v>2.5681131010843812</v>
      </c>
      <c r="K131" s="40"/>
      <c r="L131" s="49">
        <f>AVERAGE(L126:L128)</f>
        <v>315.2976213534007</v>
      </c>
      <c r="M131" s="88">
        <f>AVERAGE(M126:M128)</f>
        <v>1319.2052477426287</v>
      </c>
      <c r="N131" s="49">
        <f>AVERAGE(N126:N128)</f>
        <v>1.3192052477426286</v>
      </c>
      <c r="O131"/>
      <c r="P131"/>
    </row>
    <row r="132" spans="1:16">
      <c r="A132" s="5"/>
      <c r="B132" s="54" t="s">
        <v>36</v>
      </c>
      <c r="C132" s="54"/>
      <c r="D132" s="55"/>
      <c r="E132" s="38"/>
      <c r="F132" s="56"/>
      <c r="H132" s="36"/>
      <c r="J132" s="46">
        <f>ABS(J127-J126)</f>
        <v>5.0008959680096332E-2</v>
      </c>
      <c r="K132" s="40"/>
      <c r="L132" s="46">
        <f>ABS(L127-L126)</f>
        <v>6.1398020308507739</v>
      </c>
      <c r="M132" s="89">
        <f>ABS(M127-M126)</f>
        <v>25.688931697079624</v>
      </c>
      <c r="N132" s="46">
        <f>ABS(N127-N126)</f>
        <v>2.5688931697079642E-2</v>
      </c>
      <c r="O132"/>
      <c r="P132"/>
    </row>
    <row r="133" spans="1:16">
      <c r="A133" s="5"/>
      <c r="B133" s="54" t="s">
        <v>37</v>
      </c>
      <c r="C133" s="54"/>
      <c r="D133" s="55"/>
      <c r="E133" s="38"/>
      <c r="F133" s="56"/>
      <c r="H133" s="36"/>
      <c r="J133" s="57">
        <f>COUNT(J126:J128)</f>
        <v>2</v>
      </c>
      <c r="K133" s="40"/>
      <c r="L133" s="57">
        <f>COUNT(L126:L128)</f>
        <v>2</v>
      </c>
      <c r="M133" s="90">
        <f>COUNT(M126:M128)</f>
        <v>2</v>
      </c>
      <c r="N133" s="57">
        <f>COUNT(N126:N128)</f>
        <v>2</v>
      </c>
      <c r="O133"/>
      <c r="P133"/>
    </row>
    <row r="134" spans="1:16">
      <c r="A134" s="5"/>
      <c r="B134" s="54" t="s">
        <v>38</v>
      </c>
      <c r="C134" s="54"/>
      <c r="D134" s="55"/>
      <c r="E134" s="38"/>
      <c r="F134" s="56"/>
      <c r="H134" s="36"/>
      <c r="J134" s="58">
        <f>J132/J131</f>
        <v>1.9473036315643628E-2</v>
      </c>
      <c r="K134" s="40"/>
      <c r="L134" s="58">
        <f>L132/L131</f>
        <v>1.9473036315643465E-2</v>
      </c>
      <c r="M134" s="91">
        <f>M132/M131</f>
        <v>1.9473036315643451E-2</v>
      </c>
      <c r="N134" s="58">
        <f>N132/N131</f>
        <v>1.9473036315643465E-2</v>
      </c>
      <c r="O134"/>
      <c r="P134"/>
    </row>
    <row r="135" spans="1:16">
      <c r="H135" s="61"/>
      <c r="O135"/>
      <c r="P135"/>
    </row>
    <row r="136" spans="1:16">
      <c r="A136" s="10" t="s">
        <v>5</v>
      </c>
      <c r="B136" s="10" t="s">
        <v>94</v>
      </c>
      <c r="H136" s="61"/>
      <c r="O136"/>
      <c r="P136"/>
    </row>
    <row r="137" spans="1:16">
      <c r="A137" s="10" t="s">
        <v>5</v>
      </c>
      <c r="B137" s="10" t="s">
        <v>95</v>
      </c>
      <c r="H137" s="61"/>
      <c r="O137"/>
      <c r="P137"/>
    </row>
    <row r="138" spans="1:16">
      <c r="A138" s="10" t="s">
        <v>5</v>
      </c>
      <c r="B138" s="10" t="s">
        <v>96</v>
      </c>
      <c r="H138" s="61"/>
      <c r="O138"/>
      <c r="P138"/>
    </row>
    <row r="139" spans="1:16">
      <c r="A139" s="10" t="s">
        <v>5</v>
      </c>
      <c r="B139" s="10" t="s">
        <v>97</v>
      </c>
      <c r="H139" s="61"/>
      <c r="O139"/>
      <c r="P139"/>
    </row>
    <row r="140" spans="1:16">
      <c r="A140" s="10" t="s">
        <v>5</v>
      </c>
      <c r="B140" s="10" t="s">
        <v>98</v>
      </c>
      <c r="H140" s="18" t="s">
        <v>16</v>
      </c>
      <c r="I140" s="19" t="s">
        <v>16</v>
      </c>
      <c r="J140" s="20" t="s">
        <v>17</v>
      </c>
      <c r="K140" s="20" t="s">
        <v>17</v>
      </c>
      <c r="L140" s="2"/>
      <c r="M140" s="2"/>
      <c r="N140" s="22"/>
      <c r="O140"/>
      <c r="P140"/>
    </row>
    <row r="141" spans="1:16">
      <c r="A141" s="10" t="s">
        <v>5</v>
      </c>
      <c r="B141" s="10" t="s">
        <v>99</v>
      </c>
      <c r="C141" s="10"/>
      <c r="D141" s="42"/>
      <c r="E141" s="38"/>
      <c r="F141" s="43">
        <v>218.58333333319752</v>
      </c>
      <c r="H141" s="27" t="s">
        <v>19</v>
      </c>
      <c r="I141" s="28" t="s">
        <v>19</v>
      </c>
      <c r="J141" s="20" t="s">
        <v>20</v>
      </c>
      <c r="K141" s="21" t="s">
        <v>21</v>
      </c>
      <c r="L141" s="2"/>
      <c r="M141" s="2"/>
      <c r="N141" s="22"/>
      <c r="O141"/>
      <c r="P141"/>
    </row>
    <row r="142" spans="1:16">
      <c r="A142" s="10" t="s">
        <v>5</v>
      </c>
      <c r="B142" s="10" t="s">
        <v>100</v>
      </c>
      <c r="C142" s="10"/>
      <c r="D142" s="42"/>
      <c r="E142" s="38"/>
      <c r="F142" s="43">
        <v>218.58333333319752</v>
      </c>
      <c r="H142" s="27" t="s">
        <v>23</v>
      </c>
      <c r="I142" s="28" t="s">
        <v>24</v>
      </c>
      <c r="J142" s="20"/>
      <c r="K142" s="21" t="s">
        <v>25</v>
      </c>
      <c r="L142" s="2" t="s">
        <v>26</v>
      </c>
      <c r="M142" s="2" t="s">
        <v>27</v>
      </c>
      <c r="N142" s="2" t="s">
        <v>28</v>
      </c>
      <c r="O142"/>
      <c r="P142"/>
    </row>
    <row r="143" spans="1:16">
      <c r="A143" s="10" t="s">
        <v>5</v>
      </c>
      <c r="B143" s="10" t="s">
        <v>101</v>
      </c>
      <c r="C143" s="10"/>
      <c r="D143" s="42"/>
      <c r="E143" s="38"/>
      <c r="F143" s="43">
        <v>218.58333333319752</v>
      </c>
      <c r="H143" s="60">
        <v>36.1556</v>
      </c>
      <c r="I143" s="6">
        <f>H143*1000</f>
        <v>36155.599999999999</v>
      </c>
      <c r="J143" s="45"/>
      <c r="K143" s="19"/>
      <c r="L143" s="46"/>
      <c r="M143" s="36"/>
      <c r="N143" s="12"/>
      <c r="O143"/>
      <c r="P143"/>
    </row>
    <row r="144" spans="1:16">
      <c r="A144" s="5"/>
      <c r="B144" s="10"/>
      <c r="C144" s="10"/>
      <c r="D144" s="42"/>
      <c r="E144" s="38"/>
      <c r="F144" s="43"/>
      <c r="H144" s="47"/>
      <c r="I144" s="48" t="s">
        <v>30</v>
      </c>
      <c r="J144" s="48" t="s">
        <v>31</v>
      </c>
      <c r="K144" s="19"/>
      <c r="L144" s="46"/>
      <c r="M144" s="36"/>
      <c r="N144" s="12"/>
      <c r="O144"/>
      <c r="P144"/>
    </row>
    <row r="145" spans="1:16">
      <c r="A145" s="5"/>
      <c r="B145" s="10"/>
      <c r="C145" s="10" t="s">
        <v>102</v>
      </c>
      <c r="D145" s="42"/>
      <c r="E145" s="38"/>
      <c r="F145" s="43"/>
      <c r="H145" s="96"/>
      <c r="I145" s="6">
        <v>2769.724484611319</v>
      </c>
      <c r="J145" s="45">
        <f>I145/1000</f>
        <v>2.7697244846113191</v>
      </c>
      <c r="K145" s="19">
        <f>J145*H$143</f>
        <v>100.14105057581301</v>
      </c>
      <c r="L145" s="49">
        <f>K145/(0.0039*8)/($F141/24)</f>
        <v>352.41285870861401</v>
      </c>
      <c r="M145" s="12">
        <f>L145*4.184</f>
        <v>1474.4954008368411</v>
      </c>
      <c r="N145" s="12">
        <f>M145/1000</f>
        <v>1.4744954008368412</v>
      </c>
      <c r="O145"/>
      <c r="P145"/>
    </row>
    <row r="146" spans="1:16">
      <c r="A146" s="5"/>
      <c r="B146" s="10"/>
      <c r="C146" s="10" t="s">
        <v>103</v>
      </c>
      <c r="D146" s="42"/>
      <c r="E146" s="38"/>
      <c r="F146" s="43"/>
      <c r="H146" s="96"/>
      <c r="I146" s="6">
        <v>2617.7286175454456</v>
      </c>
      <c r="J146" s="45">
        <f t="shared" ref="J146:J147" si="18">I146/1000</f>
        <v>2.6177286175454455</v>
      </c>
      <c r="K146" s="19">
        <f t="shared" ref="K146:K147" si="19">J146*H$143</f>
        <v>94.645548804526115</v>
      </c>
      <c r="L146" s="49">
        <f t="shared" ref="L146:L147" si="20">K146/(0.0039*8)/($F142/24)</f>
        <v>333.07328239978273</v>
      </c>
      <c r="M146" s="12">
        <f t="shared" ref="M146:M147" si="21">L146*4.184</f>
        <v>1393.5786135606909</v>
      </c>
      <c r="N146" s="12">
        <f>M146/1000</f>
        <v>1.3935786135606909</v>
      </c>
      <c r="O146"/>
      <c r="P146"/>
    </row>
    <row r="147" spans="1:16">
      <c r="A147" s="5"/>
      <c r="B147" s="10"/>
      <c r="C147" s="10" t="s">
        <v>104</v>
      </c>
      <c r="D147" s="42"/>
      <c r="E147" s="38"/>
      <c r="F147" s="43"/>
      <c r="H147" s="96"/>
      <c r="I147" s="6">
        <v>2732.0096032946881</v>
      </c>
      <c r="J147" s="45">
        <f t="shared" si="18"/>
        <v>2.7320096032946881</v>
      </c>
      <c r="K147" s="19">
        <f t="shared" si="19"/>
        <v>98.777446412881432</v>
      </c>
      <c r="L147" s="49">
        <f t="shared" si="20"/>
        <v>347.6141109578914</v>
      </c>
      <c r="M147" s="12">
        <f t="shared" si="21"/>
        <v>1454.4174402478177</v>
      </c>
      <c r="N147" s="12">
        <f>M147/1000</f>
        <v>1.4544174402478176</v>
      </c>
      <c r="O147"/>
      <c r="P147"/>
    </row>
    <row r="148" spans="1:16">
      <c r="A148" s="5"/>
      <c r="B148" s="10"/>
      <c r="C148" s="10"/>
      <c r="D148" s="42"/>
      <c r="E148" s="38"/>
      <c r="F148" s="43"/>
      <c r="H148" s="47"/>
      <c r="J148" s="45"/>
      <c r="K148" s="19"/>
      <c r="L148" s="46"/>
      <c r="M148" s="36"/>
      <c r="N148" s="12"/>
      <c r="O148"/>
      <c r="P148"/>
    </row>
    <row r="149" spans="1:16">
      <c r="A149" s="5"/>
      <c r="B149" s="5"/>
      <c r="C149" s="5"/>
      <c r="D149" s="51"/>
      <c r="E149" s="52"/>
      <c r="F149" s="43"/>
      <c r="H149" s="36"/>
      <c r="J149" s="53"/>
      <c r="K149" s="2"/>
      <c r="L149" s="46"/>
      <c r="M149" s="36"/>
      <c r="N149" s="12"/>
      <c r="O149"/>
      <c r="P149"/>
    </row>
    <row r="150" spans="1:16">
      <c r="A150" s="5"/>
      <c r="B150" s="54" t="s">
        <v>35</v>
      </c>
      <c r="C150" s="54"/>
      <c r="D150" s="55"/>
      <c r="E150" s="38"/>
      <c r="F150" s="56"/>
      <c r="H150" s="36"/>
      <c r="J150" s="49">
        <f>AVERAGE(J145:J147)</f>
        <v>2.7064875684838174</v>
      </c>
      <c r="K150" s="40"/>
      <c r="L150" s="49">
        <f>AVERAGE(L145:L147)</f>
        <v>344.36675068876275</v>
      </c>
      <c r="M150" s="88">
        <f>AVERAGE(M145:M147)</f>
        <v>1440.8304848817831</v>
      </c>
      <c r="N150" s="49">
        <f>AVERAGE(N145:N147)</f>
        <v>1.4408304848817834</v>
      </c>
      <c r="O150"/>
      <c r="P150"/>
    </row>
    <row r="151" spans="1:16">
      <c r="A151" s="5"/>
      <c r="B151" s="54" t="s">
        <v>36</v>
      </c>
      <c r="C151" s="54"/>
      <c r="D151" s="55"/>
      <c r="E151" s="38"/>
      <c r="F151" s="56"/>
      <c r="H151" s="36"/>
      <c r="J151" s="46">
        <f>STDEV(J145:J147)</f>
        <v>7.9146804085459752E-2</v>
      </c>
      <c r="K151" s="40"/>
      <c r="L151" s="46">
        <f>STDEV(L145:L147)</f>
        <v>10.070442616360697</v>
      </c>
      <c r="M151" s="89">
        <f>STDEV(M145:M147)</f>
        <v>42.134731906853233</v>
      </c>
      <c r="N151" s="46">
        <f>STDEV(N145:N147)</f>
        <v>4.2134731906853233E-2</v>
      </c>
      <c r="O151"/>
      <c r="P151"/>
    </row>
    <row r="152" spans="1:16">
      <c r="A152" s="5"/>
      <c r="B152" s="54" t="s">
        <v>37</v>
      </c>
      <c r="C152" s="54"/>
      <c r="D152" s="55"/>
      <c r="E152" s="38"/>
      <c r="F152" s="56"/>
      <c r="H152" s="36"/>
      <c r="J152" s="57">
        <f>COUNT(J145:J147)</f>
        <v>3</v>
      </c>
      <c r="K152" s="40"/>
      <c r="L152" s="57">
        <f>COUNT(L145:L147)</f>
        <v>3</v>
      </c>
      <c r="M152" s="90">
        <f>COUNT(M145:M147)</f>
        <v>3</v>
      </c>
      <c r="N152" s="57">
        <f>COUNT(N145:N147)</f>
        <v>3</v>
      </c>
      <c r="O152"/>
      <c r="P152"/>
    </row>
    <row r="153" spans="1:16">
      <c r="A153" s="5"/>
      <c r="B153" s="54" t="s">
        <v>38</v>
      </c>
      <c r="C153" s="54"/>
      <c r="D153" s="55"/>
      <c r="E153" s="38"/>
      <c r="F153" s="56"/>
      <c r="H153" s="36"/>
      <c r="J153" s="58">
        <f>J151/J150</f>
        <v>2.9243365093229685E-2</v>
      </c>
      <c r="K153" s="40"/>
      <c r="L153" s="58">
        <f>L151/L150</f>
        <v>2.9243365093229695E-2</v>
      </c>
      <c r="M153" s="91">
        <f>M151/M150</f>
        <v>2.9243365093229751E-2</v>
      </c>
      <c r="N153" s="58">
        <f>N151/N150</f>
        <v>2.9243365093229744E-2</v>
      </c>
      <c r="O153"/>
      <c r="P153"/>
    </row>
    <row r="154" spans="1:16">
      <c r="H154" s="61"/>
      <c r="O154"/>
      <c r="P154"/>
    </row>
    <row r="155" spans="1:16">
      <c r="A155" s="10" t="s">
        <v>5</v>
      </c>
      <c r="B155" s="10" t="s">
        <v>105</v>
      </c>
      <c r="H155" s="61"/>
      <c r="O155"/>
      <c r="P155"/>
    </row>
    <row r="156" spans="1:16">
      <c r="A156" s="10" t="s">
        <v>5</v>
      </c>
      <c r="B156" s="10" t="s">
        <v>106</v>
      </c>
      <c r="H156" s="61"/>
      <c r="O156"/>
      <c r="P156"/>
    </row>
    <row r="157" spans="1:16">
      <c r="A157" s="10" t="s">
        <v>5</v>
      </c>
      <c r="B157" s="10" t="s">
        <v>107</v>
      </c>
      <c r="H157" s="61"/>
      <c r="O157"/>
      <c r="P157"/>
    </row>
    <row r="158" spans="1:16">
      <c r="A158" s="10" t="s">
        <v>5</v>
      </c>
      <c r="B158" s="10" t="s">
        <v>108</v>
      </c>
      <c r="H158" s="61"/>
      <c r="O158"/>
      <c r="P158"/>
    </row>
    <row r="159" spans="1:16">
      <c r="A159" s="10" t="s">
        <v>5</v>
      </c>
      <c r="B159" s="10" t="s">
        <v>109</v>
      </c>
      <c r="H159" s="18" t="s">
        <v>16</v>
      </c>
      <c r="I159" s="19" t="s">
        <v>16</v>
      </c>
      <c r="J159" s="20" t="s">
        <v>17</v>
      </c>
      <c r="K159" s="20" t="s">
        <v>17</v>
      </c>
      <c r="L159" s="2"/>
      <c r="M159" s="2"/>
      <c r="N159" s="22"/>
      <c r="O159"/>
      <c r="P159"/>
    </row>
    <row r="160" spans="1:16">
      <c r="A160" s="10" t="s">
        <v>5</v>
      </c>
      <c r="B160" s="10" t="s">
        <v>110</v>
      </c>
      <c r="C160" s="10"/>
      <c r="D160" s="42"/>
      <c r="E160" s="38"/>
      <c r="F160" s="43">
        <v>218.58333333319752</v>
      </c>
      <c r="H160" s="27" t="s">
        <v>19</v>
      </c>
      <c r="I160" s="28" t="s">
        <v>19</v>
      </c>
      <c r="J160" s="20" t="s">
        <v>20</v>
      </c>
      <c r="K160" s="21" t="s">
        <v>21</v>
      </c>
      <c r="L160" s="2"/>
      <c r="M160" s="2"/>
      <c r="N160" s="22"/>
      <c r="O160"/>
      <c r="P160"/>
    </row>
    <row r="161" spans="1:16">
      <c r="A161" s="10" t="s">
        <v>5</v>
      </c>
      <c r="B161" s="10" t="s">
        <v>111</v>
      </c>
      <c r="C161" s="10"/>
      <c r="D161" s="42"/>
      <c r="E161" s="38"/>
      <c r="F161" s="43">
        <v>218.58333333319752</v>
      </c>
      <c r="H161" s="27" t="s">
        <v>23</v>
      </c>
      <c r="I161" s="28" t="s">
        <v>24</v>
      </c>
      <c r="J161" s="20"/>
      <c r="K161" s="21" t="s">
        <v>25</v>
      </c>
      <c r="L161" s="2" t="s">
        <v>26</v>
      </c>
      <c r="M161" s="2" t="s">
        <v>27</v>
      </c>
      <c r="N161" s="2" t="s">
        <v>28</v>
      </c>
      <c r="O161"/>
      <c r="P161"/>
    </row>
    <row r="162" spans="1:16">
      <c r="A162" s="10" t="s">
        <v>5</v>
      </c>
      <c r="B162" s="10" t="s">
        <v>112</v>
      </c>
      <c r="C162" s="10"/>
      <c r="D162" s="42"/>
      <c r="E162" s="38"/>
      <c r="F162" s="43">
        <v>218.58333333319752</v>
      </c>
      <c r="H162" s="60">
        <v>28.034066666666668</v>
      </c>
      <c r="I162" s="6">
        <f>H162*1000</f>
        <v>28034.066666666669</v>
      </c>
      <c r="J162" s="45"/>
      <c r="K162" s="19"/>
      <c r="L162" s="46"/>
      <c r="M162" s="36"/>
      <c r="N162" s="12"/>
      <c r="O162"/>
      <c r="P162"/>
    </row>
    <row r="163" spans="1:16">
      <c r="A163" s="5"/>
      <c r="B163" s="10"/>
      <c r="C163" s="10"/>
      <c r="D163" s="42"/>
      <c r="E163" s="38"/>
      <c r="F163" s="43"/>
      <c r="H163" s="47"/>
      <c r="I163" s="48" t="s">
        <v>30</v>
      </c>
      <c r="J163" s="48" t="s">
        <v>31</v>
      </c>
      <c r="K163" s="19"/>
      <c r="L163" s="46"/>
      <c r="M163" s="36"/>
      <c r="N163" s="12"/>
      <c r="O163"/>
      <c r="P163"/>
    </row>
    <row r="164" spans="1:16">
      <c r="A164" s="5"/>
      <c r="B164" s="10"/>
      <c r="C164" s="10" t="s">
        <v>113</v>
      </c>
      <c r="D164" s="42"/>
      <c r="E164" s="38"/>
      <c r="F164" s="43"/>
      <c r="H164" s="96"/>
      <c r="I164" s="6">
        <v>2740.5263777786481</v>
      </c>
      <c r="J164" s="45">
        <f>I164/1000</f>
        <v>2.7405263777786479</v>
      </c>
      <c r="K164" s="19">
        <f>J164*H$162</f>
        <v>76.828099176405132</v>
      </c>
      <c r="L164" s="49">
        <f>K164/(0.0039*8)/($F160/24)</f>
        <v>270.37074111189025</v>
      </c>
      <c r="M164" s="12">
        <f>L164*4.184</f>
        <v>1131.231180812149</v>
      </c>
      <c r="N164" s="12">
        <f>M164/1000</f>
        <v>1.1312311808121489</v>
      </c>
      <c r="O164"/>
      <c r="P164"/>
    </row>
    <row r="165" spans="1:16">
      <c r="A165" s="5"/>
      <c r="B165" s="10"/>
      <c r="C165" s="10" t="s">
        <v>114</v>
      </c>
      <c r="D165" s="42"/>
      <c r="E165" s="38"/>
      <c r="F165" s="43"/>
      <c r="H165" s="96"/>
      <c r="I165" s="6">
        <v>2608.3017349748179</v>
      </c>
      <c r="J165" s="45">
        <f t="shared" ref="J165:J166" si="22">I165/1000</f>
        <v>2.6083017349748179</v>
      </c>
      <c r="K165" s="19">
        <f t="shared" ref="K165:K166" si="23">J165*H$162</f>
        <v>73.121304725066381</v>
      </c>
      <c r="L165" s="49">
        <f t="shared" ref="L165:L166" si="24">K165/(0.0039*8)/($F161/24)</f>
        <v>257.32592061390125</v>
      </c>
      <c r="M165" s="12">
        <f t="shared" ref="M165:M166" si="25">L165*4.184</f>
        <v>1076.6516518485628</v>
      </c>
      <c r="N165" s="12">
        <f>M165/1000</f>
        <v>1.0766516518485627</v>
      </c>
      <c r="O165"/>
      <c r="P165"/>
    </row>
    <row r="166" spans="1:16">
      <c r="A166" s="5"/>
      <c r="B166" s="10"/>
      <c r="C166" s="10" t="s">
        <v>115</v>
      </c>
      <c r="D166" s="42"/>
      <c r="E166" s="38"/>
      <c r="F166" s="43"/>
      <c r="H166" s="96"/>
      <c r="I166" s="6">
        <v>2681.8932108257072</v>
      </c>
      <c r="J166" s="45">
        <f t="shared" si="22"/>
        <v>2.6818932108257072</v>
      </c>
      <c r="K166" s="19">
        <f t="shared" si="23"/>
        <v>75.1843730651686</v>
      </c>
      <c r="L166" s="49">
        <f t="shared" si="24"/>
        <v>264.5861980652171</v>
      </c>
      <c r="M166" s="12">
        <f t="shared" si="25"/>
        <v>1107.0286527048684</v>
      </c>
      <c r="N166" s="12">
        <f>M166/1000</f>
        <v>1.1070286527048683</v>
      </c>
      <c r="O166"/>
      <c r="P166"/>
    </row>
    <row r="167" spans="1:16">
      <c r="A167" s="5"/>
      <c r="B167" s="10"/>
      <c r="C167" s="10"/>
      <c r="D167" s="42"/>
      <c r="E167" s="38"/>
      <c r="F167" s="43"/>
      <c r="H167" s="47"/>
      <c r="J167" s="45"/>
      <c r="K167" s="19"/>
      <c r="L167" s="46"/>
      <c r="M167" s="36"/>
      <c r="N167" s="12"/>
      <c r="O167"/>
      <c r="P167"/>
    </row>
    <row r="168" spans="1:16">
      <c r="A168" s="5"/>
      <c r="B168" s="5"/>
      <c r="C168" s="5"/>
      <c r="D168" s="51"/>
      <c r="E168" s="52"/>
      <c r="F168" s="43"/>
      <c r="H168" s="36"/>
      <c r="J168" s="53"/>
      <c r="K168" s="2"/>
      <c r="L168" s="46"/>
      <c r="M168" s="36"/>
      <c r="N168" s="12"/>
      <c r="O168"/>
      <c r="P168"/>
    </row>
    <row r="169" spans="1:16">
      <c r="A169" s="5"/>
      <c r="B169" s="54" t="s">
        <v>35</v>
      </c>
      <c r="C169" s="54"/>
      <c r="D169" s="55"/>
      <c r="E169" s="38"/>
      <c r="F169" s="56"/>
      <c r="H169" s="36"/>
      <c r="J169" s="49">
        <f>AVERAGE(J164:J166)</f>
        <v>2.6769071078597246</v>
      </c>
      <c r="K169" s="40"/>
      <c r="L169" s="49">
        <f>AVERAGE(L164:L166)</f>
        <v>264.09428659700285</v>
      </c>
      <c r="M169" s="88">
        <f>AVERAGE(M164:M166)</f>
        <v>1104.97049512186</v>
      </c>
      <c r="N169" s="49">
        <f>AVERAGE(N164:N166)</f>
        <v>1.10497049512186</v>
      </c>
      <c r="O169"/>
      <c r="P169"/>
    </row>
    <row r="170" spans="1:16">
      <c r="A170" s="5"/>
      <c r="B170" s="54" t="s">
        <v>36</v>
      </c>
      <c r="C170" s="54"/>
      <c r="D170" s="55"/>
      <c r="E170" s="38"/>
      <c r="F170" s="56"/>
      <c r="H170" s="36"/>
      <c r="J170" s="46">
        <f>STDEV(J164:J166)</f>
        <v>6.6253188287362055E-2</v>
      </c>
      <c r="K170" s="40"/>
      <c r="L170" s="46">
        <f>STDEV(L164:L166)</f>
        <v>6.5363076829054689</v>
      </c>
      <c r="M170" s="75">
        <f>6.54*4.184</f>
        <v>27.36336</v>
      </c>
      <c r="N170" s="46">
        <f>STDEV(N164:N166)</f>
        <v>2.7347911345276574E-2</v>
      </c>
      <c r="O170" s="87"/>
      <c r="P170"/>
    </row>
    <row r="171" spans="1:16">
      <c r="A171" s="5"/>
      <c r="B171" s="54" t="s">
        <v>37</v>
      </c>
      <c r="C171" s="54"/>
      <c r="D171" s="55"/>
      <c r="E171" s="38"/>
      <c r="F171" s="56"/>
      <c r="H171" s="36"/>
      <c r="J171" s="57">
        <f>COUNT(J164:J166)</f>
        <v>3</v>
      </c>
      <c r="K171" s="40"/>
      <c r="L171" s="57">
        <f>COUNT(L164:L166)</f>
        <v>3</v>
      </c>
      <c r="M171" s="90">
        <f>COUNT(M164:M166)</f>
        <v>3</v>
      </c>
      <c r="N171" s="57">
        <f>COUNT(N164:N166)</f>
        <v>3</v>
      </c>
      <c r="O171"/>
      <c r="P171"/>
    </row>
    <row r="172" spans="1:16">
      <c r="A172" s="5"/>
      <c r="B172" s="54" t="s">
        <v>38</v>
      </c>
      <c r="C172" s="54"/>
      <c r="D172" s="55"/>
      <c r="E172" s="38"/>
      <c r="F172" s="56"/>
      <c r="H172" s="36"/>
      <c r="J172" s="58">
        <f>J170/J169</f>
        <v>2.4749901889697494E-2</v>
      </c>
      <c r="K172" s="40"/>
      <c r="L172" s="58">
        <f>L170/L169</f>
        <v>2.474990188969748E-2</v>
      </c>
      <c r="M172" s="91">
        <f>M170/M169</f>
        <v>2.4763882946016828E-2</v>
      </c>
      <c r="N172" s="58">
        <f>N170/N169</f>
        <v>2.4749901889697563E-2</v>
      </c>
      <c r="O172"/>
      <c r="P172"/>
    </row>
    <row r="173" spans="1:16">
      <c r="A173" s="5"/>
      <c r="B173" s="54"/>
      <c r="C173" s="54"/>
      <c r="D173" s="55"/>
      <c r="E173" s="38"/>
      <c r="F173" s="56"/>
      <c r="H173" s="36"/>
      <c r="J173" s="39"/>
      <c r="K173" s="40"/>
      <c r="L173" s="58"/>
      <c r="M173" s="58"/>
      <c r="N173" s="58"/>
      <c r="O173"/>
      <c r="P173"/>
    </row>
    <row r="174" spans="1:16">
      <c r="A174" s="10" t="s">
        <v>5</v>
      </c>
      <c r="B174" s="10" t="s">
        <v>116</v>
      </c>
      <c r="C174" s="54"/>
      <c r="D174" s="55"/>
      <c r="E174" s="38"/>
      <c r="F174" s="56"/>
      <c r="H174" s="36"/>
      <c r="J174" s="39"/>
      <c r="K174" s="40"/>
      <c r="L174" s="58"/>
      <c r="M174" s="58"/>
      <c r="N174" s="58"/>
      <c r="O174"/>
      <c r="P174"/>
    </row>
    <row r="175" spans="1:16">
      <c r="A175" s="10" t="s">
        <v>5</v>
      </c>
      <c r="B175" s="10" t="s">
        <v>117</v>
      </c>
      <c r="C175" s="54"/>
      <c r="D175" s="55"/>
      <c r="E175" s="38"/>
      <c r="F175" s="56"/>
      <c r="H175" s="36"/>
      <c r="J175" s="39"/>
      <c r="K175" s="40"/>
      <c r="L175" s="58"/>
      <c r="M175" s="58"/>
      <c r="N175" s="58"/>
      <c r="O175"/>
      <c r="P175"/>
    </row>
    <row r="176" spans="1:16">
      <c r="A176" s="10" t="s">
        <v>5</v>
      </c>
      <c r="B176" s="10" t="s">
        <v>118</v>
      </c>
      <c r="C176" s="54"/>
      <c r="D176" s="55"/>
      <c r="E176" s="38"/>
      <c r="F176" s="56"/>
      <c r="H176" s="36"/>
      <c r="J176" s="39"/>
      <c r="K176" s="40"/>
      <c r="L176" s="58"/>
      <c r="M176" s="58"/>
      <c r="N176" s="58"/>
      <c r="O176"/>
      <c r="P176"/>
    </row>
    <row r="177" spans="1:16">
      <c r="A177" s="10" t="s">
        <v>5</v>
      </c>
      <c r="B177" s="10" t="s">
        <v>119</v>
      </c>
      <c r="C177" s="54"/>
      <c r="D177" s="55"/>
      <c r="E177" s="38"/>
      <c r="F177" s="56"/>
      <c r="H177" s="36"/>
      <c r="J177" s="39"/>
      <c r="K177" s="40"/>
      <c r="L177" s="58"/>
      <c r="M177" s="58"/>
      <c r="N177" s="58"/>
      <c r="O177"/>
      <c r="P177"/>
    </row>
    <row r="178" spans="1:16">
      <c r="A178" s="10" t="s">
        <v>5</v>
      </c>
      <c r="B178" s="10" t="s">
        <v>120</v>
      </c>
      <c r="D178" s="35"/>
      <c r="E178" s="59"/>
      <c r="F178" s="43"/>
      <c r="H178" s="18" t="s">
        <v>16</v>
      </c>
      <c r="I178" s="19" t="s">
        <v>16</v>
      </c>
      <c r="J178" s="20" t="s">
        <v>17</v>
      </c>
      <c r="K178" s="20" t="s">
        <v>17</v>
      </c>
      <c r="L178" s="2"/>
      <c r="M178" s="2"/>
      <c r="N178" s="22"/>
      <c r="O178"/>
      <c r="P178"/>
    </row>
    <row r="179" spans="1:16">
      <c r="A179" s="10" t="s">
        <v>5</v>
      </c>
      <c r="B179" s="10" t="s">
        <v>121</v>
      </c>
      <c r="C179" s="10"/>
      <c r="D179" s="42"/>
      <c r="E179" s="38"/>
      <c r="F179" s="43">
        <v>218.58333333319752</v>
      </c>
      <c r="H179" s="27" t="s">
        <v>19</v>
      </c>
      <c r="I179" s="28" t="s">
        <v>19</v>
      </c>
      <c r="J179" s="20" t="s">
        <v>20</v>
      </c>
      <c r="K179" s="21" t="s">
        <v>21</v>
      </c>
      <c r="L179" s="2"/>
      <c r="M179" s="2"/>
      <c r="N179" s="22"/>
      <c r="O179"/>
      <c r="P179"/>
    </row>
    <row r="180" spans="1:16">
      <c r="A180" s="10" t="s">
        <v>5</v>
      </c>
      <c r="B180" s="10" t="s">
        <v>122</v>
      </c>
      <c r="C180" s="10"/>
      <c r="D180" s="42"/>
      <c r="E180" s="38"/>
      <c r="F180" s="43">
        <v>218.58333333319752</v>
      </c>
      <c r="H180" s="27" t="s">
        <v>23</v>
      </c>
      <c r="I180" s="28" t="s">
        <v>24</v>
      </c>
      <c r="J180" s="20"/>
      <c r="K180" s="21" t="s">
        <v>25</v>
      </c>
      <c r="L180" s="2" t="s">
        <v>26</v>
      </c>
      <c r="M180" s="2" t="s">
        <v>27</v>
      </c>
      <c r="N180" s="2" t="s">
        <v>28</v>
      </c>
      <c r="O180"/>
      <c r="P180"/>
    </row>
    <row r="181" spans="1:16">
      <c r="A181" s="10" t="s">
        <v>5</v>
      </c>
      <c r="B181" s="10" t="s">
        <v>123</v>
      </c>
      <c r="C181" s="10"/>
      <c r="D181" s="42"/>
      <c r="E181" s="38"/>
      <c r="F181" s="43">
        <v>218.58333333319752</v>
      </c>
      <c r="H181" s="60">
        <v>29.694600000000001</v>
      </c>
      <c r="I181" s="6">
        <f>H181*1000</f>
        <v>29694.600000000002</v>
      </c>
      <c r="J181" s="45"/>
      <c r="K181" s="19"/>
      <c r="L181" s="46"/>
      <c r="M181" s="36"/>
      <c r="N181" s="12"/>
      <c r="O181"/>
      <c r="P181"/>
    </row>
    <row r="182" spans="1:16">
      <c r="A182" s="5"/>
      <c r="B182" s="10"/>
      <c r="C182" s="10"/>
      <c r="D182" s="42"/>
      <c r="E182" s="38"/>
      <c r="F182" s="43"/>
      <c r="H182" s="47"/>
      <c r="I182" s="48" t="s">
        <v>30</v>
      </c>
      <c r="J182" s="48" t="s">
        <v>31</v>
      </c>
      <c r="K182" s="19"/>
      <c r="L182" s="46"/>
      <c r="M182" s="36"/>
      <c r="N182" s="12"/>
      <c r="O182"/>
      <c r="P182"/>
    </row>
    <row r="183" spans="1:16">
      <c r="A183" s="5"/>
      <c r="B183" s="10"/>
      <c r="C183" s="10" t="s">
        <v>124</v>
      </c>
      <c r="D183" s="42"/>
      <c r="E183" s="38"/>
      <c r="F183" s="43"/>
      <c r="H183" s="96"/>
      <c r="I183" s="6">
        <v>2197.4992630420502</v>
      </c>
      <c r="J183" s="45">
        <f>I183/1000</f>
        <v>2.19749926304205</v>
      </c>
      <c r="K183" s="19">
        <f>J183*H$181</f>
        <v>65.253861616328464</v>
      </c>
      <c r="L183" s="49">
        <f>K183/(0.0039*8)/($F179/24)</f>
        <v>229.6390918784798</v>
      </c>
      <c r="M183" s="12">
        <f>L183*4.184</f>
        <v>960.8099604195595</v>
      </c>
      <c r="N183" s="12">
        <f>M183/1000</f>
        <v>0.96080996041955946</v>
      </c>
      <c r="O183"/>
      <c r="P183"/>
    </row>
    <row r="184" spans="1:16">
      <c r="A184" s="5"/>
      <c r="B184" s="10"/>
      <c r="C184" s="10" t="s">
        <v>125</v>
      </c>
      <c r="D184" s="42"/>
      <c r="E184" s="38"/>
      <c r="F184" s="43"/>
      <c r="H184" s="96"/>
      <c r="I184" s="6">
        <v>2242.0222062556259</v>
      </c>
      <c r="J184" s="45">
        <f t="shared" ref="J184:J185" si="26">I184/1000</f>
        <v>2.2420222062556259</v>
      </c>
      <c r="K184" s="19">
        <f t="shared" ref="K184:K185" si="27">J184*H$181</f>
        <v>66.575952605878314</v>
      </c>
      <c r="L184" s="49">
        <f t="shared" ref="L184:L185" si="28">K184/(0.0039*8)/($F180/24)</f>
        <v>234.29174793132827</v>
      </c>
      <c r="M184" s="12">
        <f t="shared" ref="M184:M185" si="29">L184*4.184</f>
        <v>980.27667334467753</v>
      </c>
      <c r="N184" s="12">
        <f>M184/1000</f>
        <v>0.9802766733446775</v>
      </c>
      <c r="O184"/>
      <c r="P184"/>
    </row>
    <row r="185" spans="1:16">
      <c r="A185" s="5"/>
      <c r="B185" s="10"/>
      <c r="C185" s="10" t="s">
        <v>126</v>
      </c>
      <c r="D185" s="42"/>
      <c r="E185" s="38"/>
      <c r="F185" s="43"/>
      <c r="H185" s="96"/>
      <c r="I185" s="6">
        <v>2145.3896122245133</v>
      </c>
      <c r="J185" s="45">
        <f t="shared" si="26"/>
        <v>2.1453896122245131</v>
      </c>
      <c r="K185" s="19">
        <f t="shared" si="27"/>
        <v>63.70648637916203</v>
      </c>
      <c r="L185" s="49">
        <f t="shared" si="28"/>
        <v>224.19362343482783</v>
      </c>
      <c r="M185" s="12">
        <f t="shared" si="29"/>
        <v>938.02612045131968</v>
      </c>
      <c r="N185" s="12">
        <f>M185/1000</f>
        <v>0.93802612045131972</v>
      </c>
      <c r="O185"/>
      <c r="P185"/>
    </row>
    <row r="186" spans="1:16">
      <c r="A186" s="5"/>
      <c r="B186" s="10"/>
      <c r="C186" s="10"/>
      <c r="D186" s="42"/>
      <c r="E186" s="38"/>
      <c r="F186" s="43"/>
      <c r="H186" s="47"/>
      <c r="J186" s="45"/>
      <c r="K186" s="19"/>
      <c r="L186" s="46"/>
      <c r="M186" s="36"/>
      <c r="N186" s="12"/>
      <c r="O186"/>
      <c r="P186"/>
    </row>
    <row r="187" spans="1:16">
      <c r="A187" s="5"/>
      <c r="B187" s="5"/>
      <c r="C187" s="5"/>
      <c r="D187" s="51"/>
      <c r="E187" s="52"/>
      <c r="F187" s="43"/>
      <c r="H187" s="36"/>
      <c r="J187" s="53"/>
      <c r="K187" s="2"/>
      <c r="L187" s="46"/>
      <c r="M187" s="36"/>
      <c r="N187" s="12"/>
      <c r="O187"/>
      <c r="P187"/>
    </row>
    <row r="188" spans="1:16">
      <c r="A188" s="5"/>
      <c r="B188" s="54" t="s">
        <v>35</v>
      </c>
      <c r="C188" s="54"/>
      <c r="D188" s="55"/>
      <c r="E188" s="38"/>
      <c r="F188" s="56"/>
      <c r="H188" s="36"/>
      <c r="J188" s="49">
        <f>AVERAGE(J183:J185)</f>
        <v>2.194970360507396</v>
      </c>
      <c r="K188" s="40"/>
      <c r="L188" s="49">
        <f>AVERAGE(L183:L185)</f>
        <v>229.37482108154529</v>
      </c>
      <c r="M188" s="88">
        <f>AVERAGE(M183:M185)</f>
        <v>959.70425140518546</v>
      </c>
      <c r="N188" s="49">
        <f>AVERAGE(N183:N185)</f>
        <v>0.95970425140518556</v>
      </c>
      <c r="O188"/>
      <c r="P188"/>
    </row>
    <row r="189" spans="1:16">
      <c r="A189" s="5"/>
      <c r="B189" s="54" t="s">
        <v>36</v>
      </c>
      <c r="C189" s="54"/>
      <c r="D189" s="55"/>
      <c r="E189" s="38"/>
      <c r="F189" s="56"/>
      <c r="H189" s="36"/>
      <c r="J189" s="46">
        <f>STDEV(J183:J185)</f>
        <v>4.8365908120470529E-2</v>
      </c>
      <c r="K189" s="40"/>
      <c r="L189" s="46">
        <f>STDEV(L183:L185)</f>
        <v>5.0542466181706933</v>
      </c>
      <c r="M189" s="89">
        <f>STDEV(M183:M185)</f>
        <v>21.146967850426172</v>
      </c>
      <c r="N189" s="46">
        <f>STDEV(N183:N185)</f>
        <v>2.1146967850426135E-2</v>
      </c>
      <c r="O189"/>
      <c r="P189"/>
    </row>
    <row r="190" spans="1:16">
      <c r="A190" s="5"/>
      <c r="B190" s="54" t="s">
        <v>37</v>
      </c>
      <c r="C190" s="54"/>
      <c r="D190" s="55"/>
      <c r="E190" s="38"/>
      <c r="F190" s="56"/>
      <c r="H190" s="36"/>
      <c r="J190" s="57">
        <f>COUNT(J183:J185)</f>
        <v>3</v>
      </c>
      <c r="K190" s="40"/>
      <c r="L190" s="57">
        <f>COUNT(L183:L185)</f>
        <v>3</v>
      </c>
      <c r="M190" s="90">
        <f>COUNT(M183:M185)</f>
        <v>3</v>
      </c>
      <c r="N190" s="57">
        <f>COUNT(N183:N185)</f>
        <v>3</v>
      </c>
      <c r="O190"/>
      <c r="P190"/>
    </row>
    <row r="191" spans="1:16">
      <c r="A191" s="5"/>
      <c r="B191" s="54" t="s">
        <v>38</v>
      </c>
      <c r="C191" s="54"/>
      <c r="D191" s="55"/>
      <c r="E191" s="38"/>
      <c r="F191" s="56"/>
      <c r="H191" s="36"/>
      <c r="J191" s="58">
        <f>J189/J188</f>
        <v>2.2034879828304432E-2</v>
      </c>
      <c r="K191" s="40"/>
      <c r="L191" s="58">
        <f>L189/L188</f>
        <v>2.2034879828304488E-2</v>
      </c>
      <c r="M191" s="91">
        <f>M189/M188</f>
        <v>2.2034879828304481E-2</v>
      </c>
      <c r="N191" s="58">
        <f>N189/N188</f>
        <v>2.2034879828304439E-2</v>
      </c>
      <c r="O191"/>
      <c r="P191"/>
    </row>
    <row r="192" spans="1:16">
      <c r="H192" s="61"/>
      <c r="O192"/>
      <c r="P192"/>
    </row>
    <row r="193" spans="1:16">
      <c r="A193" s="10" t="s">
        <v>5</v>
      </c>
      <c r="B193" s="10" t="s">
        <v>127</v>
      </c>
      <c r="H193" s="61"/>
      <c r="O193"/>
      <c r="P193"/>
    </row>
    <row r="194" spans="1:16">
      <c r="A194" s="10" t="s">
        <v>5</v>
      </c>
      <c r="B194" s="10" t="s">
        <v>128</v>
      </c>
      <c r="H194" s="61"/>
      <c r="O194"/>
      <c r="P194"/>
    </row>
    <row r="195" spans="1:16">
      <c r="A195" s="10" t="s">
        <v>5</v>
      </c>
      <c r="B195" s="10" t="s">
        <v>129</v>
      </c>
      <c r="H195" s="61"/>
      <c r="O195"/>
      <c r="P195"/>
    </row>
    <row r="196" spans="1:16">
      <c r="A196" s="10" t="s">
        <v>5</v>
      </c>
      <c r="B196" s="10" t="s">
        <v>130</v>
      </c>
      <c r="H196" s="61"/>
      <c r="O196"/>
      <c r="P196"/>
    </row>
    <row r="197" spans="1:16">
      <c r="A197" s="10" t="s">
        <v>5</v>
      </c>
      <c r="B197" s="10" t="s">
        <v>131</v>
      </c>
      <c r="H197" s="18" t="s">
        <v>16</v>
      </c>
      <c r="I197" s="19" t="s">
        <v>16</v>
      </c>
      <c r="J197" s="20" t="s">
        <v>17</v>
      </c>
      <c r="K197" s="20" t="s">
        <v>17</v>
      </c>
      <c r="L197" s="2"/>
      <c r="M197" s="2"/>
      <c r="N197" s="22"/>
      <c r="O197"/>
      <c r="P197"/>
    </row>
    <row r="198" spans="1:16">
      <c r="A198" s="10" t="s">
        <v>5</v>
      </c>
      <c r="B198" s="10" t="s">
        <v>132</v>
      </c>
      <c r="C198" s="10"/>
      <c r="D198" s="62"/>
      <c r="E198" s="38"/>
      <c r="F198" s="43">
        <v>218.58333333319752</v>
      </c>
      <c r="H198" s="27" t="s">
        <v>19</v>
      </c>
      <c r="I198" s="28" t="s">
        <v>19</v>
      </c>
      <c r="J198" s="20" t="s">
        <v>20</v>
      </c>
      <c r="K198" s="21" t="s">
        <v>21</v>
      </c>
      <c r="L198" s="2"/>
      <c r="M198" s="2"/>
      <c r="N198" s="22"/>
      <c r="O198"/>
      <c r="P198"/>
    </row>
    <row r="199" spans="1:16">
      <c r="A199" s="10" t="s">
        <v>5</v>
      </c>
      <c r="B199" s="10" t="s">
        <v>133</v>
      </c>
      <c r="C199" s="10"/>
      <c r="D199" s="62"/>
      <c r="E199" s="38"/>
      <c r="F199" s="43">
        <v>218.58333333319752</v>
      </c>
      <c r="H199" s="27" t="s">
        <v>23</v>
      </c>
      <c r="I199" s="28" t="s">
        <v>24</v>
      </c>
      <c r="J199" s="20"/>
      <c r="K199" s="21" t="s">
        <v>25</v>
      </c>
      <c r="L199" s="2" t="s">
        <v>26</v>
      </c>
      <c r="M199" s="2" t="s">
        <v>27</v>
      </c>
      <c r="N199" s="2" t="s">
        <v>28</v>
      </c>
      <c r="O199"/>
      <c r="P199"/>
    </row>
    <row r="200" spans="1:16">
      <c r="A200" s="10" t="s">
        <v>5</v>
      </c>
      <c r="B200" s="10" t="s">
        <v>134</v>
      </c>
      <c r="C200" s="10"/>
      <c r="D200" s="62"/>
      <c r="E200" s="38"/>
      <c r="F200" s="43">
        <v>218.58333333319752</v>
      </c>
      <c r="H200" s="60">
        <v>21.999666666666666</v>
      </c>
      <c r="I200" s="6">
        <f>H200*1000</f>
        <v>21999.666666666668</v>
      </c>
      <c r="J200" s="45"/>
      <c r="K200" s="19"/>
      <c r="L200" s="46"/>
      <c r="M200" s="36"/>
      <c r="N200" s="12"/>
      <c r="O200"/>
      <c r="P200"/>
    </row>
    <row r="201" spans="1:16">
      <c r="A201" s="5"/>
      <c r="B201" s="10"/>
      <c r="C201" s="10"/>
      <c r="D201" s="42"/>
      <c r="E201" s="38"/>
      <c r="F201" s="43"/>
      <c r="H201" s="47"/>
      <c r="I201" s="48" t="s">
        <v>30</v>
      </c>
      <c r="J201" s="48" t="s">
        <v>31</v>
      </c>
      <c r="K201" s="19"/>
      <c r="L201" s="46"/>
      <c r="M201" s="36"/>
      <c r="N201" s="12"/>
      <c r="O201"/>
      <c r="P201"/>
    </row>
    <row r="202" spans="1:16">
      <c r="A202" s="5"/>
      <c r="B202" s="10"/>
      <c r="C202" s="10" t="s">
        <v>135</v>
      </c>
      <c r="D202" s="42"/>
      <c r="E202" s="38"/>
      <c r="F202" s="43"/>
      <c r="H202" s="96"/>
      <c r="I202" s="6">
        <v>2079.4232122207654</v>
      </c>
      <c r="J202" s="45">
        <f>I202/1000</f>
        <v>2.0794232122207656</v>
      </c>
      <c r="K202" s="19">
        <f>J202*H$200</f>
        <v>45.7466175277861</v>
      </c>
      <c r="L202" s="49">
        <f>K202/(0.0039*8)/($F198/24)</f>
        <v>160.98988543176466</v>
      </c>
      <c r="M202" s="12">
        <f>L202*4.184</f>
        <v>673.5816806465034</v>
      </c>
      <c r="N202" s="12">
        <f>M202/1000</f>
        <v>0.67358168064650337</v>
      </c>
      <c r="O202"/>
      <c r="P202"/>
    </row>
    <row r="203" spans="1:16">
      <c r="A203" s="5"/>
      <c r="B203" s="10"/>
      <c r="C203" s="10" t="s">
        <v>136</v>
      </c>
      <c r="D203" s="42"/>
      <c r="E203" s="38"/>
      <c r="F203" s="43"/>
      <c r="H203" s="96"/>
      <c r="I203" s="6">
        <v>2064.9691302629508</v>
      </c>
      <c r="J203" s="45">
        <f>I203/1000</f>
        <v>2.0649691302629507</v>
      </c>
      <c r="K203" s="19">
        <f>J203*H$200</f>
        <v>45.428632542741497</v>
      </c>
      <c r="L203" s="49">
        <f>K203/(0.0039*8)/($F199/24)</f>
        <v>159.8708438702709</v>
      </c>
      <c r="M203" s="12">
        <f t="shared" ref="M203" si="30">L203*4.184</f>
        <v>668.89961075321344</v>
      </c>
      <c r="N203" s="12">
        <f>M203/1000</f>
        <v>0.66889961075321347</v>
      </c>
      <c r="O203"/>
      <c r="P203"/>
    </row>
    <row r="204" spans="1:16">
      <c r="A204" s="5"/>
      <c r="B204" s="10"/>
      <c r="C204" s="10" t="s">
        <v>137</v>
      </c>
      <c r="D204" s="42"/>
      <c r="E204" s="38"/>
      <c r="F204" s="43"/>
      <c r="H204" s="47"/>
      <c r="J204" s="45"/>
      <c r="K204" s="19"/>
      <c r="L204" s="49"/>
      <c r="M204" s="36"/>
      <c r="N204" s="12"/>
      <c r="O204"/>
      <c r="P204"/>
    </row>
    <row r="205" spans="1:16">
      <c r="A205" s="5"/>
      <c r="B205" s="10"/>
      <c r="C205" s="10"/>
      <c r="D205" s="42"/>
      <c r="E205" s="38"/>
      <c r="F205" s="43"/>
      <c r="H205" s="47"/>
      <c r="J205" s="45"/>
      <c r="K205" s="19"/>
      <c r="L205" s="46"/>
      <c r="M205" s="36"/>
      <c r="N205" s="12"/>
      <c r="O205"/>
      <c r="P205"/>
    </row>
    <row r="206" spans="1:16">
      <c r="A206" s="5"/>
      <c r="B206" s="5"/>
      <c r="C206" s="5"/>
      <c r="D206" s="51"/>
      <c r="E206" s="52"/>
      <c r="F206" s="43"/>
      <c r="H206" s="36"/>
      <c r="J206" s="53"/>
      <c r="K206" s="2"/>
      <c r="L206" s="46"/>
      <c r="M206" s="36"/>
      <c r="N206" s="12"/>
      <c r="O206"/>
      <c r="P206"/>
    </row>
    <row r="207" spans="1:16">
      <c r="A207" s="5"/>
      <c r="B207" s="54" t="s">
        <v>35</v>
      </c>
      <c r="C207" s="54"/>
      <c r="D207" s="55"/>
      <c r="E207" s="38"/>
      <c r="F207" s="56"/>
      <c r="H207" s="36"/>
      <c r="J207" s="49">
        <f>AVERAGE(J202:J204)</f>
        <v>2.072196171241858</v>
      </c>
      <c r="K207" s="40"/>
      <c r="L207" s="49">
        <f>AVERAGE(L202:L204)</f>
        <v>160.43036465101778</v>
      </c>
      <c r="M207" s="88">
        <f>AVERAGE(M202:M204)</f>
        <v>671.24064569985842</v>
      </c>
      <c r="N207" s="49">
        <f>AVERAGE(N202:N204)</f>
        <v>0.67124064569985842</v>
      </c>
      <c r="O207"/>
      <c r="P207"/>
    </row>
    <row r="208" spans="1:16">
      <c r="A208" s="5"/>
      <c r="B208" s="54" t="s">
        <v>36</v>
      </c>
      <c r="C208" s="54"/>
      <c r="D208" s="55"/>
      <c r="E208" s="38"/>
      <c r="F208" s="56"/>
      <c r="H208" s="36"/>
      <c r="J208" s="46">
        <f>ABS(J203-J202)</f>
        <v>1.4454081957814946E-2</v>
      </c>
      <c r="K208" s="40"/>
      <c r="L208" s="46">
        <f>ABS(L203-L202)</f>
        <v>1.1190415614937592</v>
      </c>
      <c r="M208" s="89">
        <f>ABS(M203-M202)</f>
        <v>4.6820698932899631</v>
      </c>
      <c r="N208" s="46">
        <f>ABS(N203-N202)</f>
        <v>4.6820698932898974E-3</v>
      </c>
      <c r="O208"/>
      <c r="P208"/>
    </row>
    <row r="209" spans="1:32">
      <c r="A209" s="5"/>
      <c r="B209" s="54" t="s">
        <v>37</v>
      </c>
      <c r="C209" s="54"/>
      <c r="D209" s="55"/>
      <c r="E209" s="38"/>
      <c r="F209" s="56"/>
      <c r="H209" s="36"/>
      <c r="J209" s="57">
        <f>COUNT(J202:J204)</f>
        <v>2</v>
      </c>
      <c r="K209" s="40"/>
      <c r="L209" s="57">
        <f>COUNT(L202:L204)</f>
        <v>2</v>
      </c>
      <c r="M209" s="90">
        <f>COUNT(M202:M204)</f>
        <v>2</v>
      </c>
      <c r="N209" s="57">
        <f>COUNT(N202:N204)</f>
        <v>2</v>
      </c>
      <c r="O209"/>
      <c r="P209"/>
    </row>
    <row r="210" spans="1:32">
      <c r="A210" s="5"/>
      <c r="B210" s="54" t="s">
        <v>38</v>
      </c>
      <c r="C210" s="54"/>
      <c r="D210" s="55"/>
      <c r="E210" s="38"/>
      <c r="F210" s="56"/>
      <c r="H210" s="36"/>
      <c r="J210" s="58">
        <f>J208/J207</f>
        <v>6.9752478835788407E-3</v>
      </c>
      <c r="K210" s="40"/>
      <c r="L210" s="58">
        <f>L208/L207</f>
        <v>6.9752478835786273E-3</v>
      </c>
      <c r="M210" s="91">
        <f>M208/M207</f>
        <v>6.9752478835787383E-3</v>
      </c>
      <c r="N210" s="58">
        <f>N208/N207</f>
        <v>6.9752478835786403E-3</v>
      </c>
      <c r="O210"/>
      <c r="P210"/>
    </row>
    <row r="211" spans="1:32">
      <c r="H211" s="61"/>
      <c r="O211"/>
      <c r="P211"/>
    </row>
    <row r="212" spans="1:32">
      <c r="A212" s="10" t="s">
        <v>5</v>
      </c>
      <c r="B212" s="10" t="s">
        <v>138</v>
      </c>
      <c r="H212" s="61"/>
      <c r="O212"/>
      <c r="P212"/>
    </row>
    <row r="213" spans="1:32">
      <c r="A213" s="10" t="s">
        <v>5</v>
      </c>
      <c r="B213" s="10" t="s">
        <v>139</v>
      </c>
      <c r="H213" s="61"/>
      <c r="O213"/>
      <c r="P213"/>
    </row>
    <row r="214" spans="1:32">
      <c r="A214" s="10" t="s">
        <v>5</v>
      </c>
      <c r="B214" s="10" t="s">
        <v>140</v>
      </c>
      <c r="H214" s="61"/>
      <c r="O214"/>
      <c r="P214"/>
    </row>
    <row r="215" spans="1:32">
      <c r="A215" s="10" t="s">
        <v>5</v>
      </c>
      <c r="B215" s="10" t="s">
        <v>141</v>
      </c>
      <c r="H215" s="61"/>
      <c r="O215"/>
      <c r="P215"/>
    </row>
    <row r="216" spans="1:32">
      <c r="A216" s="10" t="s">
        <v>5</v>
      </c>
      <c r="B216" s="10" t="s">
        <v>142</v>
      </c>
      <c r="H216" s="18" t="s">
        <v>16</v>
      </c>
      <c r="I216" s="19" t="s">
        <v>16</v>
      </c>
      <c r="J216" s="20" t="s">
        <v>17</v>
      </c>
      <c r="K216" s="20" t="s">
        <v>17</v>
      </c>
      <c r="L216" s="2"/>
      <c r="M216" s="2"/>
      <c r="N216" s="22"/>
      <c r="O216" s="30"/>
      <c r="P216" s="4"/>
      <c r="Q216" s="18"/>
      <c r="R216" s="19"/>
      <c r="S216" s="20"/>
      <c r="T216" s="20"/>
      <c r="U216" s="2"/>
      <c r="V216" s="2"/>
      <c r="W216" s="22"/>
      <c r="X216" s="30"/>
      <c r="Y216" s="4"/>
      <c r="Z216" s="18"/>
      <c r="AA216" s="19"/>
      <c r="AB216" s="20"/>
      <c r="AC216" s="20"/>
      <c r="AD216" s="2"/>
      <c r="AE216" s="2"/>
      <c r="AF216" s="22"/>
    </row>
    <row r="217" spans="1:32">
      <c r="A217" s="10" t="s">
        <v>5</v>
      </c>
      <c r="B217" s="10" t="s">
        <v>143</v>
      </c>
      <c r="C217" s="10"/>
      <c r="D217" s="62"/>
      <c r="E217" s="38"/>
      <c r="F217" s="43">
        <v>218.58333333319752</v>
      </c>
      <c r="H217" s="27" t="s">
        <v>19</v>
      </c>
      <c r="I217" s="28" t="s">
        <v>19</v>
      </c>
      <c r="J217" s="20" t="s">
        <v>20</v>
      </c>
      <c r="K217" s="21" t="s">
        <v>21</v>
      </c>
      <c r="L217" s="2"/>
      <c r="M217" s="2"/>
      <c r="N217" s="22"/>
      <c r="O217" s="43"/>
      <c r="P217" s="4"/>
      <c r="Q217" s="27"/>
      <c r="R217" s="28"/>
      <c r="S217" s="20"/>
      <c r="T217" s="21"/>
      <c r="U217" s="2"/>
      <c r="V217" s="2"/>
      <c r="W217" s="22"/>
      <c r="X217" s="43"/>
      <c r="Y217" s="4"/>
      <c r="Z217" s="27"/>
      <c r="AA217" s="28"/>
      <c r="AB217" s="20"/>
      <c r="AC217" s="21"/>
      <c r="AD217" s="2"/>
      <c r="AE217" s="2"/>
      <c r="AF217" s="22"/>
    </row>
    <row r="218" spans="1:32">
      <c r="A218" s="10" t="s">
        <v>5</v>
      </c>
      <c r="B218" s="10" t="s">
        <v>144</v>
      </c>
      <c r="C218" s="10"/>
      <c r="D218" s="62"/>
      <c r="E218" s="38"/>
      <c r="F218" s="43">
        <v>218.58333333319752</v>
      </c>
      <c r="H218" s="27" t="s">
        <v>23</v>
      </c>
      <c r="I218" s="28" t="s">
        <v>24</v>
      </c>
      <c r="J218" s="20"/>
      <c r="K218" s="21" t="s">
        <v>25</v>
      </c>
      <c r="L218" s="2" t="s">
        <v>26</v>
      </c>
      <c r="M218" s="2" t="s">
        <v>27</v>
      </c>
      <c r="N218" s="2" t="s">
        <v>28</v>
      </c>
      <c r="O218" s="43"/>
      <c r="P218" s="4"/>
      <c r="Q218" s="27"/>
      <c r="R218" s="28"/>
      <c r="S218" s="20"/>
      <c r="T218" s="21"/>
      <c r="U218" s="2"/>
      <c r="V218" s="2"/>
      <c r="W218" s="2"/>
      <c r="X218" s="43"/>
      <c r="Y218" s="4"/>
      <c r="Z218" s="27"/>
      <c r="AA218" s="28"/>
      <c r="AB218" s="20"/>
      <c r="AC218" s="21"/>
      <c r="AD218" s="2"/>
      <c r="AE218" s="2"/>
      <c r="AF218" s="2"/>
    </row>
    <row r="219" spans="1:32">
      <c r="A219" s="10" t="s">
        <v>5</v>
      </c>
      <c r="B219" s="10" t="s">
        <v>145</v>
      </c>
      <c r="C219" s="10"/>
      <c r="D219" s="62"/>
      <c r="E219" s="38"/>
      <c r="F219" s="43">
        <v>218.58333333319752</v>
      </c>
      <c r="H219" s="60">
        <v>23.531700000000004</v>
      </c>
      <c r="I219" s="6">
        <f>H219*1000</f>
        <v>23531.700000000004</v>
      </c>
      <c r="J219" s="45"/>
      <c r="K219" s="19"/>
      <c r="L219" s="46"/>
      <c r="M219" s="36"/>
      <c r="N219" s="12"/>
      <c r="O219" s="43"/>
      <c r="P219" s="4"/>
      <c r="Q219" s="60"/>
      <c r="R219" s="6"/>
      <c r="S219" s="45"/>
      <c r="T219" s="19"/>
      <c r="U219" s="46"/>
      <c r="V219" s="36"/>
      <c r="W219" s="12"/>
      <c r="X219" s="43"/>
      <c r="Y219" s="4"/>
      <c r="Z219" s="60"/>
      <c r="AA219" s="6"/>
      <c r="AB219" s="45"/>
      <c r="AC219" s="19"/>
      <c r="AD219" s="46"/>
      <c r="AE219" s="36"/>
      <c r="AF219" s="12"/>
    </row>
    <row r="220" spans="1:32">
      <c r="A220" s="5"/>
      <c r="B220" s="10"/>
      <c r="C220" s="10"/>
      <c r="D220" s="42"/>
      <c r="E220" s="38"/>
      <c r="F220" s="43"/>
      <c r="H220" s="47"/>
      <c r="I220" s="48" t="s">
        <v>30</v>
      </c>
      <c r="J220" s="48" t="s">
        <v>31</v>
      </c>
      <c r="K220" s="19"/>
      <c r="L220" s="46"/>
      <c r="M220" s="36"/>
      <c r="N220" s="12"/>
      <c r="O220" s="43"/>
      <c r="P220" s="4"/>
      <c r="Q220" s="47"/>
      <c r="R220" s="6"/>
      <c r="S220" s="45"/>
      <c r="T220" s="19"/>
      <c r="U220" s="46"/>
      <c r="V220" s="36"/>
      <c r="W220" s="12"/>
      <c r="X220" s="43"/>
      <c r="Y220" s="4"/>
      <c r="Z220" s="47"/>
      <c r="AA220" s="6"/>
      <c r="AB220" s="45"/>
      <c r="AC220" s="19"/>
      <c r="AD220" s="46"/>
      <c r="AE220" s="36"/>
      <c r="AF220" s="12"/>
    </row>
    <row r="221" spans="1:32">
      <c r="A221" s="5"/>
      <c r="B221" s="10"/>
      <c r="C221" s="10" t="s">
        <v>146</v>
      </c>
      <c r="D221" s="42"/>
      <c r="E221" s="38"/>
      <c r="F221" s="43"/>
      <c r="G221" s="6"/>
      <c r="H221" s="96"/>
      <c r="I221" s="36">
        <v>809.97981314035292</v>
      </c>
      <c r="J221" s="45">
        <f>I221/1000</f>
        <v>0.80997981314035294</v>
      </c>
      <c r="K221" s="19">
        <f>J221*H$219</f>
        <v>19.060201968874846</v>
      </c>
      <c r="L221" s="49">
        <f>K221/(0.0039*8)/($F217/24)</f>
        <v>67.075991561817148</v>
      </c>
      <c r="M221" s="12">
        <f>L221*4.184</f>
        <v>280.64594869464298</v>
      </c>
      <c r="N221" s="12">
        <f>M221/1000</f>
        <v>0.28064594869464299</v>
      </c>
      <c r="O221" s="43"/>
      <c r="P221" s="6"/>
      <c r="Q221" s="47"/>
      <c r="R221" s="47"/>
      <c r="S221" s="45"/>
      <c r="T221" s="19"/>
      <c r="U221" s="49"/>
      <c r="V221" s="12"/>
      <c r="W221" s="12"/>
      <c r="X221" s="43"/>
      <c r="Y221" s="6"/>
      <c r="Z221" s="47"/>
      <c r="AA221" s="6"/>
      <c r="AB221" s="45"/>
      <c r="AC221" s="19"/>
      <c r="AD221" s="49"/>
      <c r="AE221" s="12"/>
      <c r="AF221" s="12"/>
    </row>
    <row r="222" spans="1:32">
      <c r="A222" s="5"/>
      <c r="B222" s="10"/>
      <c r="C222" s="10" t="s">
        <v>147</v>
      </c>
      <c r="D222" s="42"/>
      <c r="E222" s="38"/>
      <c r="F222" s="43"/>
      <c r="G222" s="6"/>
      <c r="H222" s="96"/>
      <c r="I222" s="36">
        <v>820.88882932807599</v>
      </c>
      <c r="J222" s="45">
        <f t="shared" ref="J222:J223" si="31">I222/1000</f>
        <v>0.82088882932807594</v>
      </c>
      <c r="K222" s="19">
        <f>J222*H$219</f>
        <v>19.316909665099487</v>
      </c>
      <c r="L222" s="49">
        <f>K222/(0.0039*8)/($F218/24)</f>
        <v>67.979388246381973</v>
      </c>
      <c r="M222" s="12">
        <f t="shared" ref="M222:M223" si="32">L222*4.184</f>
        <v>284.4257604228622</v>
      </c>
      <c r="N222" s="12">
        <f>M222/1000</f>
        <v>0.28442576042286222</v>
      </c>
      <c r="O222" s="43"/>
      <c r="P222" s="6"/>
      <c r="Q222" s="47"/>
      <c r="R222" s="47"/>
      <c r="S222" s="45"/>
      <c r="T222" s="19"/>
      <c r="U222" s="49"/>
      <c r="V222" s="12"/>
      <c r="W222" s="12"/>
      <c r="X222" s="43"/>
      <c r="Y222" s="6"/>
      <c r="Z222" s="47"/>
      <c r="AA222" s="6"/>
      <c r="AB222" s="45"/>
      <c r="AC222" s="19"/>
      <c r="AD222" s="49"/>
      <c r="AE222" s="12"/>
      <c r="AF222" s="12"/>
    </row>
    <row r="223" spans="1:32">
      <c r="A223" s="5"/>
      <c r="B223" s="10"/>
      <c r="C223" s="10" t="s">
        <v>148</v>
      </c>
      <c r="D223" s="42"/>
      <c r="E223" s="38"/>
      <c r="F223" s="43"/>
      <c r="G223" s="6"/>
      <c r="H223" s="96"/>
      <c r="I223" s="36">
        <v>841.96751296039076</v>
      </c>
      <c r="J223" s="45">
        <f t="shared" si="31"/>
        <v>0.84196751296039074</v>
      </c>
      <c r="K223" s="19">
        <f>J223*H$219</f>
        <v>19.812926924730032</v>
      </c>
      <c r="L223" s="49">
        <f>K223/(0.0039*8)/($F219/24)</f>
        <v>69.724954719173041</v>
      </c>
      <c r="M223" s="12">
        <f t="shared" si="32"/>
        <v>291.72921054502001</v>
      </c>
      <c r="N223" s="12">
        <f>M223/1000</f>
        <v>0.29172921054501999</v>
      </c>
      <c r="O223" s="43"/>
      <c r="P223" s="6"/>
      <c r="Q223" s="47"/>
      <c r="R223" s="47"/>
      <c r="S223" s="45"/>
      <c r="T223" s="19"/>
      <c r="U223" s="49"/>
      <c r="V223" s="12"/>
      <c r="W223" s="12"/>
      <c r="X223" s="43"/>
      <c r="Y223" s="6"/>
      <c r="Z223" s="47"/>
      <c r="AA223" s="6"/>
      <c r="AB223" s="45"/>
      <c r="AC223" s="19"/>
      <c r="AD223" s="49"/>
      <c r="AE223" s="12"/>
      <c r="AF223" s="12"/>
    </row>
    <row r="224" spans="1:32">
      <c r="A224" s="5"/>
      <c r="B224" s="10"/>
      <c r="C224" s="10"/>
      <c r="D224" s="42"/>
      <c r="E224" s="38"/>
      <c r="F224" s="43"/>
      <c r="H224" s="47"/>
      <c r="J224" s="45"/>
      <c r="K224" s="19"/>
      <c r="L224" s="46"/>
      <c r="M224" s="36"/>
      <c r="N224" s="12"/>
      <c r="O224" s="43"/>
      <c r="P224" s="4"/>
      <c r="Q224" s="47"/>
      <c r="R224" s="6"/>
      <c r="S224" s="45"/>
      <c r="T224" s="19"/>
      <c r="U224" s="46"/>
      <c r="V224" s="36"/>
      <c r="W224" s="12"/>
      <c r="X224" s="43"/>
      <c r="Y224" s="4"/>
      <c r="Z224" s="47"/>
      <c r="AA224" s="6"/>
      <c r="AB224" s="45"/>
      <c r="AC224" s="19"/>
      <c r="AD224" s="46"/>
      <c r="AE224" s="36"/>
      <c r="AF224" s="12"/>
    </row>
    <row r="225" spans="1:32">
      <c r="A225" s="5"/>
      <c r="B225" s="5"/>
      <c r="C225" s="5"/>
      <c r="D225" s="51"/>
      <c r="E225" s="52"/>
      <c r="F225" s="43"/>
      <c r="H225" s="4"/>
      <c r="I225" s="4"/>
      <c r="J225" s="53"/>
      <c r="K225" s="2"/>
      <c r="L225" s="46"/>
      <c r="M225" s="36"/>
      <c r="N225" s="12"/>
      <c r="O225" s="43"/>
      <c r="P225" s="4"/>
      <c r="Q225" s="49"/>
      <c r="R225" s="6"/>
      <c r="S225" s="53"/>
      <c r="T225" s="2"/>
      <c r="U225" s="46"/>
      <c r="V225" s="36"/>
      <c r="W225" s="12"/>
      <c r="X225" s="43"/>
      <c r="Y225" s="4"/>
      <c r="Z225" s="49"/>
      <c r="AA225" s="6"/>
      <c r="AB225" s="53"/>
      <c r="AC225" s="2"/>
      <c r="AD225" s="46"/>
      <c r="AE225" s="36"/>
      <c r="AF225" s="12"/>
    </row>
    <row r="226" spans="1:32">
      <c r="A226" s="5"/>
      <c r="B226" s="54" t="s">
        <v>35</v>
      </c>
      <c r="C226" s="54"/>
      <c r="D226" s="55"/>
      <c r="E226" s="38"/>
      <c r="F226" s="56"/>
      <c r="G226" s="49"/>
      <c r="H226" s="49"/>
      <c r="I226" s="49"/>
      <c r="J226" s="49">
        <f>AVERAGE(J221:J222)</f>
        <v>0.81543432123421444</v>
      </c>
      <c r="K226" s="40"/>
      <c r="L226" s="49">
        <f>AVERAGE(L221:L222)</f>
        <v>67.52768990409956</v>
      </c>
      <c r="M226" s="88">
        <f>AVERAGE(M221:M222)</f>
        <v>282.53585455875259</v>
      </c>
      <c r="N226" s="49">
        <f>AVERAGE(N221:N222)</f>
        <v>0.28253585455875263</v>
      </c>
      <c r="O226" s="56"/>
      <c r="P226" s="4"/>
      <c r="Q226" s="49"/>
      <c r="R226" s="49"/>
      <c r="S226" s="39"/>
      <c r="T226" s="40"/>
      <c r="U226" s="49"/>
      <c r="V226" s="49"/>
      <c r="W226" s="49"/>
      <c r="X226" s="56"/>
      <c r="Y226" s="4"/>
      <c r="Z226" s="49"/>
      <c r="AA226" s="49"/>
      <c r="AB226" s="39"/>
      <c r="AC226" s="40"/>
      <c r="AD226" s="49"/>
      <c r="AE226" s="49"/>
      <c r="AF226" s="49"/>
    </row>
    <row r="227" spans="1:32">
      <c r="A227" s="5"/>
      <c r="B227" s="54" t="s">
        <v>36</v>
      </c>
      <c r="C227" s="54"/>
      <c r="D227" s="55"/>
      <c r="E227" s="38"/>
      <c r="F227" s="56"/>
      <c r="G227" s="46"/>
      <c r="H227" s="46"/>
      <c r="I227" s="46"/>
      <c r="J227" s="46">
        <f>ABS(J222-J221)</f>
        <v>1.0909016187722997E-2</v>
      </c>
      <c r="K227" s="40"/>
      <c r="L227" s="46">
        <f>ABS(L222-L221)</f>
        <v>0.90339668456482514</v>
      </c>
      <c r="M227" s="75">
        <f>ABS(M222-M221)</f>
        <v>3.7798117282192152</v>
      </c>
      <c r="N227" s="46">
        <f>ABS(N222-N221)</f>
        <v>3.779811728219229E-3</v>
      </c>
      <c r="O227" s="56"/>
      <c r="P227" s="4"/>
      <c r="Q227" s="46"/>
      <c r="R227" s="46"/>
      <c r="S227" s="39"/>
      <c r="T227" s="40"/>
      <c r="U227" s="46"/>
      <c r="V227" s="46"/>
      <c r="W227" s="46"/>
      <c r="X227" s="56"/>
      <c r="Y227" s="4"/>
      <c r="Z227" s="46"/>
      <c r="AA227" s="46"/>
      <c r="AB227" s="39"/>
      <c r="AC227" s="40"/>
      <c r="AD227" s="46"/>
      <c r="AE227" s="46"/>
      <c r="AF227" s="46"/>
    </row>
    <row r="228" spans="1:32">
      <c r="A228" s="5"/>
      <c r="B228" s="54" t="s">
        <v>37</v>
      </c>
      <c r="C228" s="54"/>
      <c r="D228" s="55"/>
      <c r="E228" s="38"/>
      <c r="F228" s="56"/>
      <c r="G228" s="57"/>
      <c r="H228" s="57"/>
      <c r="I228" s="57"/>
      <c r="J228" s="57">
        <f>COUNT(J221:J222)</f>
        <v>2</v>
      </c>
      <c r="K228" s="40"/>
      <c r="L228" s="57">
        <f>COUNT(L221:L222)</f>
        <v>2</v>
      </c>
      <c r="M228" s="90">
        <f>COUNT(M221:M222)</f>
        <v>2</v>
      </c>
      <c r="N228" s="57">
        <f>COUNT(N221:N222)</f>
        <v>2</v>
      </c>
      <c r="O228" s="56"/>
      <c r="P228" s="4"/>
      <c r="Q228" s="57"/>
      <c r="R228" s="57"/>
      <c r="S228" s="39"/>
      <c r="T228" s="40"/>
      <c r="U228" s="57"/>
      <c r="V228" s="57"/>
      <c r="W228" s="57"/>
      <c r="X228" s="56"/>
      <c r="Y228" s="4"/>
      <c r="Z228" s="57"/>
      <c r="AA228" s="57"/>
      <c r="AB228" s="39"/>
      <c r="AC228" s="40"/>
      <c r="AD228" s="57"/>
      <c r="AE228" s="57"/>
      <c r="AF228" s="57"/>
    </row>
    <row r="229" spans="1:32">
      <c r="A229" s="5"/>
      <c r="B229" s="54" t="s">
        <v>38</v>
      </c>
      <c r="C229" s="54"/>
      <c r="D229" s="55"/>
      <c r="E229" s="38"/>
      <c r="F229" s="56"/>
      <c r="G229" s="58"/>
      <c r="H229" s="58"/>
      <c r="I229" s="58"/>
      <c r="J229" s="58">
        <f>J227/J226</f>
        <v>1.3378166583927289E-2</v>
      </c>
      <c r="K229" s="40"/>
      <c r="L229" s="58">
        <f>L227/L226</f>
        <v>1.3378166583927233E-2</v>
      </c>
      <c r="M229" s="91">
        <f>M227/M226</f>
        <v>1.3378166583927185E-2</v>
      </c>
      <c r="N229" s="58">
        <f>N227/N226</f>
        <v>1.3378166583927232E-2</v>
      </c>
      <c r="O229" s="56"/>
      <c r="P229" s="4"/>
      <c r="Q229" s="58"/>
      <c r="R229" s="58"/>
      <c r="S229" s="39"/>
      <c r="T229" s="40"/>
      <c r="U229" s="58"/>
      <c r="V229" s="58"/>
      <c r="W229" s="58"/>
      <c r="X229" s="56"/>
      <c r="Y229" s="4"/>
      <c r="Z229" s="58"/>
      <c r="AA229" s="58"/>
      <c r="AB229" s="39"/>
      <c r="AC229" s="40"/>
      <c r="AD229" s="58"/>
      <c r="AE229" s="58"/>
      <c r="AF229" s="58"/>
    </row>
    <row r="230" spans="1:32">
      <c r="H230" s="61"/>
      <c r="J230" s="49">
        <f>AVERAGE(J221:J223)</f>
        <v>0.82427871847627321</v>
      </c>
      <c r="L230" s="49">
        <f>AVERAGE(L221:L223)</f>
        <v>68.260111509124059</v>
      </c>
      <c r="M230" s="74">
        <f>AVERAGE(M221:M223)</f>
        <v>285.60030655417506</v>
      </c>
      <c r="N230" s="49">
        <f>AVERAGE(N221:N223)</f>
        <v>0.28560030655417507</v>
      </c>
      <c r="O230" s="30"/>
      <c r="P230" s="4"/>
      <c r="Q230" s="61"/>
      <c r="R230" s="6"/>
      <c r="S230" s="7"/>
      <c r="T230" s="8"/>
      <c r="U230" s="63"/>
      <c r="V230" s="63"/>
      <c r="W230" s="63"/>
      <c r="X230" s="30"/>
      <c r="Y230" s="4"/>
      <c r="Z230" s="61"/>
      <c r="AA230" s="6"/>
      <c r="AB230" s="7"/>
      <c r="AC230" s="8"/>
      <c r="AD230" s="63"/>
      <c r="AE230" s="63"/>
      <c r="AF230" s="63"/>
    </row>
    <row r="231" spans="1:32">
      <c r="A231" s="10" t="s">
        <v>5</v>
      </c>
      <c r="B231" s="10" t="s">
        <v>149</v>
      </c>
      <c r="H231" s="61"/>
      <c r="J231" s="46">
        <f>STDEV(J221:J223)</f>
        <v>1.6261049974463846E-2</v>
      </c>
      <c r="L231" s="46">
        <f>STDEV(L221:L223)</f>
        <v>1.3466089317023877</v>
      </c>
      <c r="M231" s="75">
        <f>STDEV(M221:M223)</f>
        <v>5.634211770242775</v>
      </c>
      <c r="N231" s="46">
        <f>STDEV(N221:N223)</f>
        <v>5.6342117702427585E-3</v>
      </c>
      <c r="O231" s="30"/>
      <c r="P231" s="4"/>
      <c r="Q231" s="61"/>
      <c r="R231" s="6"/>
      <c r="S231" s="7"/>
      <c r="T231" s="8"/>
      <c r="X231" s="30"/>
      <c r="Y231" s="4"/>
      <c r="Z231" s="61"/>
      <c r="AA231" s="6"/>
      <c r="AB231" s="7"/>
      <c r="AC231" s="8"/>
    </row>
    <row r="232" spans="1:32">
      <c r="A232" s="10" t="s">
        <v>5</v>
      </c>
      <c r="B232" s="10" t="s">
        <v>150</v>
      </c>
      <c r="H232" s="61"/>
      <c r="J232" s="5">
        <f>COUNT(J221:J223)</f>
        <v>3</v>
      </c>
      <c r="L232" s="5">
        <f>COUNT(L221:L223)</f>
        <v>3</v>
      </c>
      <c r="M232" s="5">
        <f>COUNT(M221:M223)</f>
        <v>3</v>
      </c>
      <c r="N232" s="5">
        <f>COUNT(N221:N223)</f>
        <v>3</v>
      </c>
      <c r="O232" s="30"/>
      <c r="P232" s="4"/>
      <c r="Q232" s="61"/>
      <c r="R232" s="6"/>
      <c r="S232" s="7"/>
      <c r="T232" s="8"/>
      <c r="X232" s="30"/>
      <c r="Y232" s="4"/>
      <c r="Z232" s="61"/>
      <c r="AA232" s="6"/>
      <c r="AB232" s="7"/>
      <c r="AC232" s="8"/>
    </row>
    <row r="233" spans="1:32">
      <c r="A233" s="10" t="s">
        <v>5</v>
      </c>
      <c r="B233" s="10" t="s">
        <v>151</v>
      </c>
      <c r="H233" s="61"/>
      <c r="J233" s="70">
        <f>J231/J230</f>
        <v>1.9727611073743764E-2</v>
      </c>
      <c r="L233" s="70">
        <f>L231/L230</f>
        <v>1.9727611073743878E-2</v>
      </c>
      <c r="M233" s="70">
        <f>M231/M230</f>
        <v>1.9727611073743826E-2</v>
      </c>
      <c r="N233" s="70">
        <f>N231/N230</f>
        <v>1.9727611073743767E-2</v>
      </c>
      <c r="O233" s="30"/>
      <c r="P233" s="4"/>
      <c r="Q233" s="61"/>
      <c r="R233" s="6"/>
      <c r="S233" s="7"/>
      <c r="T233" s="8"/>
      <c r="U233" s="64"/>
      <c r="V233" s="64"/>
      <c r="W233" s="64"/>
      <c r="X233" s="30"/>
      <c r="Y233" s="4"/>
      <c r="Z233" s="61"/>
      <c r="AA233" s="6"/>
      <c r="AB233" s="7"/>
      <c r="AC233" s="8"/>
      <c r="AD233" s="64"/>
      <c r="AE233" s="64"/>
      <c r="AF233" s="64"/>
    </row>
    <row r="234" spans="1:32">
      <c r="A234" s="10" t="s">
        <v>5</v>
      </c>
      <c r="B234" s="10" t="s">
        <v>152</v>
      </c>
      <c r="H234" s="61"/>
      <c r="O234"/>
      <c r="P234"/>
    </row>
    <row r="235" spans="1:32">
      <c r="A235" s="10" t="s">
        <v>5</v>
      </c>
      <c r="B235" s="10" t="s">
        <v>153</v>
      </c>
      <c r="H235" s="18" t="s">
        <v>16</v>
      </c>
      <c r="I235" s="19" t="s">
        <v>16</v>
      </c>
      <c r="J235" s="20" t="s">
        <v>17</v>
      </c>
      <c r="K235" s="20" t="s">
        <v>17</v>
      </c>
      <c r="L235" s="2"/>
      <c r="M235" s="2"/>
      <c r="N235" s="22"/>
      <c r="O235"/>
      <c r="P235"/>
    </row>
    <row r="236" spans="1:32">
      <c r="A236" s="10" t="s">
        <v>5</v>
      </c>
      <c r="B236" s="10" t="s">
        <v>154</v>
      </c>
      <c r="C236" s="10"/>
      <c r="D236" s="62"/>
      <c r="E236" s="38"/>
      <c r="F236" s="43">
        <v>218.58333333319752</v>
      </c>
      <c r="H236" s="27" t="s">
        <v>19</v>
      </c>
      <c r="I236" s="28" t="s">
        <v>19</v>
      </c>
      <c r="J236" s="20" t="s">
        <v>20</v>
      </c>
      <c r="K236" s="21" t="s">
        <v>21</v>
      </c>
      <c r="L236" s="2"/>
      <c r="M236" s="2"/>
      <c r="N236" s="22"/>
      <c r="O236"/>
      <c r="P236"/>
    </row>
    <row r="237" spans="1:32">
      <c r="A237" s="10" t="s">
        <v>5</v>
      </c>
      <c r="B237" s="10" t="s">
        <v>155</v>
      </c>
      <c r="C237" s="10"/>
      <c r="D237" s="62"/>
      <c r="E237" s="38"/>
      <c r="F237" s="43">
        <v>218.58333333319752</v>
      </c>
      <c r="H237" s="27" t="s">
        <v>23</v>
      </c>
      <c r="I237" s="28" t="s">
        <v>24</v>
      </c>
      <c r="J237" s="20"/>
      <c r="K237" s="21" t="s">
        <v>25</v>
      </c>
      <c r="L237" s="2" t="s">
        <v>26</v>
      </c>
      <c r="M237" s="2" t="s">
        <v>27</v>
      </c>
      <c r="N237" s="2" t="s">
        <v>28</v>
      </c>
      <c r="O237"/>
      <c r="P237"/>
    </row>
    <row r="238" spans="1:32">
      <c r="A238" s="10" t="s">
        <v>5</v>
      </c>
      <c r="B238" s="10" t="s">
        <v>156</v>
      </c>
      <c r="C238" s="10"/>
      <c r="D238" s="62"/>
      <c r="E238" s="38"/>
      <c r="F238" s="43">
        <v>218.58333333319752</v>
      </c>
      <c r="H238" s="60">
        <v>19.169533333333341</v>
      </c>
      <c r="I238" s="6">
        <f>H238*1000</f>
        <v>19169.53333333334</v>
      </c>
      <c r="J238" s="45"/>
      <c r="K238" s="19"/>
      <c r="L238" s="46"/>
      <c r="M238" s="36"/>
      <c r="N238" s="12"/>
      <c r="O238"/>
      <c r="P238"/>
    </row>
    <row r="239" spans="1:32">
      <c r="A239" s="5"/>
      <c r="B239" s="10"/>
      <c r="C239" s="10"/>
      <c r="D239" s="42"/>
      <c r="E239" s="38"/>
      <c r="F239" s="43"/>
      <c r="H239" s="47"/>
      <c r="I239" s="48" t="s">
        <v>30</v>
      </c>
      <c r="J239" s="48" t="s">
        <v>31</v>
      </c>
      <c r="K239" s="19"/>
      <c r="L239" s="46"/>
      <c r="M239" s="36"/>
      <c r="N239" s="12"/>
      <c r="O239"/>
      <c r="P239"/>
    </row>
    <row r="240" spans="1:32">
      <c r="A240" s="5"/>
      <c r="B240" s="10"/>
      <c r="C240" s="10" t="s">
        <v>157</v>
      </c>
      <c r="D240" s="42"/>
      <c r="E240" s="38"/>
      <c r="F240" s="43"/>
      <c r="H240" s="96"/>
      <c r="I240" s="6">
        <v>422.61721292148945</v>
      </c>
      <c r="J240" s="45">
        <f>I240/1000</f>
        <v>0.42261721292148946</v>
      </c>
      <c r="K240" s="19">
        <f>J240*H$238</f>
        <v>8.1013747503389268</v>
      </c>
      <c r="L240" s="49">
        <f>K240/(0.0039*8)/($F236/24)</f>
        <v>28.510072730616006</v>
      </c>
      <c r="M240" s="12">
        <f>L240*4.184</f>
        <v>119.28614430489738</v>
      </c>
      <c r="N240" s="12">
        <f>M240/1000</f>
        <v>0.11928614430489738</v>
      </c>
      <c r="O240"/>
      <c r="P240"/>
    </row>
    <row r="241" spans="1:16">
      <c r="A241" s="5"/>
      <c r="B241" s="10"/>
      <c r="C241" s="10" t="s">
        <v>158</v>
      </c>
      <c r="D241" s="42"/>
      <c r="E241" s="38"/>
      <c r="F241" s="43"/>
      <c r="H241" s="96"/>
      <c r="I241" s="6">
        <v>446.38533343386831</v>
      </c>
      <c r="J241" s="45">
        <f>I241/1000</f>
        <v>0.44638533343386833</v>
      </c>
      <c r="K241" s="19">
        <f>J241*H$238</f>
        <v>8.5569985287716559</v>
      </c>
      <c r="L241" s="49">
        <f>K241/(0.0039*8)/($F237/24)</f>
        <v>30.113487886836467</v>
      </c>
      <c r="M241" s="12">
        <f t="shared" ref="M241" si="33">L241*4.184</f>
        <v>125.99483331852377</v>
      </c>
      <c r="N241" s="12">
        <f>M241/1000</f>
        <v>0.12599483331852376</v>
      </c>
      <c r="O241"/>
      <c r="P241"/>
    </row>
    <row r="242" spans="1:16">
      <c r="A242" s="5"/>
      <c r="B242" s="10"/>
      <c r="C242" s="10" t="s">
        <v>159</v>
      </c>
      <c r="D242" s="42"/>
      <c r="E242" s="38"/>
      <c r="F242" s="43"/>
      <c r="H242" s="47"/>
      <c r="J242" s="45"/>
      <c r="K242" s="19"/>
      <c r="L242" s="49"/>
      <c r="M242" s="36"/>
      <c r="N242" s="12"/>
      <c r="O242"/>
      <c r="P242"/>
    </row>
    <row r="243" spans="1:16">
      <c r="A243" s="5"/>
      <c r="B243" s="10"/>
      <c r="C243" s="10"/>
      <c r="D243" s="42"/>
      <c r="E243" s="38"/>
      <c r="F243" s="43"/>
      <c r="H243" s="47"/>
      <c r="J243" s="45"/>
      <c r="K243" s="19"/>
      <c r="L243" s="46"/>
      <c r="M243" s="36"/>
      <c r="N243" s="12"/>
      <c r="O243"/>
      <c r="P243"/>
    </row>
    <row r="244" spans="1:16">
      <c r="A244" s="5"/>
      <c r="B244" s="5"/>
      <c r="C244" s="5"/>
      <c r="D244" s="51"/>
      <c r="E244" s="52"/>
      <c r="F244" s="43"/>
      <c r="H244" s="36"/>
      <c r="J244" s="53"/>
      <c r="K244" s="2"/>
      <c r="L244" s="46"/>
      <c r="M244" s="36"/>
      <c r="N244" s="12"/>
      <c r="O244"/>
      <c r="P244"/>
    </row>
    <row r="245" spans="1:16">
      <c r="A245" s="5"/>
      <c r="B245" s="54" t="s">
        <v>35</v>
      </c>
      <c r="C245" s="54"/>
      <c r="D245" s="55"/>
      <c r="E245" s="38"/>
      <c r="F245" s="56"/>
      <c r="H245" s="36"/>
      <c r="J245" s="49">
        <f>AVERAGE(J240:J242)</f>
        <v>0.43450127317767889</v>
      </c>
      <c r="K245" s="40"/>
      <c r="L245" s="49">
        <f>AVERAGE(L240:L242)</f>
        <v>29.311780308726235</v>
      </c>
      <c r="M245" s="88">
        <f>AVERAGE(M240:M242)</f>
        <v>122.64048881171058</v>
      </c>
      <c r="N245" s="49">
        <f>AVERAGE(N240:N242)</f>
        <v>0.12264048881171058</v>
      </c>
      <c r="O245"/>
      <c r="P245"/>
    </row>
    <row r="246" spans="1:16">
      <c r="A246" s="5"/>
      <c r="B246" s="54" t="s">
        <v>36</v>
      </c>
      <c r="C246" s="54"/>
      <c r="D246" s="55"/>
      <c r="E246" s="38"/>
      <c r="F246" s="56"/>
      <c r="H246" s="36"/>
      <c r="J246" s="46">
        <f>ABS(J241-J240)</f>
        <v>2.3768120512378865E-2</v>
      </c>
      <c r="K246" s="40"/>
      <c r="L246" s="46">
        <f>ABS(L241-L240)</f>
        <v>1.6034151562204606</v>
      </c>
      <c r="M246" s="89">
        <f>ABS(M241-M240)</f>
        <v>6.7086890136263975</v>
      </c>
      <c r="N246" s="46">
        <f>ABS(N241-N240)</f>
        <v>6.7086890136263816E-3</v>
      </c>
      <c r="O246"/>
      <c r="P246"/>
    </row>
    <row r="247" spans="1:16">
      <c r="A247" s="5"/>
      <c r="B247" s="54" t="s">
        <v>37</v>
      </c>
      <c r="C247" s="54"/>
      <c r="D247" s="55"/>
      <c r="E247" s="38"/>
      <c r="F247" s="56"/>
      <c r="H247" s="36"/>
      <c r="J247" s="57">
        <f>COUNT(J240:J242)</f>
        <v>2</v>
      </c>
      <c r="K247" s="40"/>
      <c r="L247" s="57">
        <f>COUNT(L240:L242)</f>
        <v>2</v>
      </c>
      <c r="M247" s="90">
        <f>COUNT(M240:M242)</f>
        <v>2</v>
      </c>
      <c r="N247" s="57">
        <f>COUNT(N240:N242)</f>
        <v>2</v>
      </c>
      <c r="O247"/>
      <c r="P247"/>
    </row>
    <row r="248" spans="1:16">
      <c r="A248" s="5"/>
      <c r="B248" s="54" t="s">
        <v>38</v>
      </c>
      <c r="C248" s="54"/>
      <c r="D248" s="55"/>
      <c r="E248" s="38"/>
      <c r="F248" s="56"/>
      <c r="H248" s="36"/>
      <c r="J248" s="58">
        <f>J246/J245</f>
        <v>5.4702073341588255E-2</v>
      </c>
      <c r="K248" s="40"/>
      <c r="L248" s="58">
        <f>L246/L245</f>
        <v>5.4702073341588109E-2</v>
      </c>
      <c r="M248" s="91">
        <f>M246/M245</f>
        <v>5.4702073341588019E-2</v>
      </c>
      <c r="N248" s="58">
        <f>N246/N245</f>
        <v>5.4702073341587894E-2</v>
      </c>
      <c r="O248"/>
      <c r="P248"/>
    </row>
    <row r="249" spans="1:16" s="84" customFormat="1">
      <c r="A249" s="76"/>
      <c r="B249" s="77"/>
      <c r="C249" s="77"/>
      <c r="D249" s="78"/>
      <c r="E249" s="79"/>
      <c r="F249" s="80"/>
      <c r="G249" s="79"/>
      <c r="H249" s="81"/>
      <c r="I249" s="81"/>
      <c r="J249" s="82"/>
      <c r="K249" s="81"/>
      <c r="L249" s="82"/>
      <c r="M249" s="82"/>
      <c r="N249" s="82"/>
      <c r="O249" s="83"/>
      <c r="P249" s="83"/>
    </row>
    <row r="250" spans="1:16" s="84" customFormat="1" ht="18">
      <c r="A250" s="86" t="s">
        <v>177</v>
      </c>
      <c r="B250" s="77"/>
      <c r="C250" s="77"/>
      <c r="D250" s="78"/>
      <c r="E250" s="79"/>
      <c r="F250" s="80"/>
      <c r="G250" s="79"/>
      <c r="H250" s="81"/>
      <c r="I250" s="81"/>
      <c r="J250" s="85"/>
      <c r="K250" s="81"/>
      <c r="L250" s="82"/>
      <c r="M250" s="82"/>
      <c r="N250" s="82"/>
      <c r="O250" s="83"/>
      <c r="P250" s="83"/>
    </row>
    <row r="251" spans="1:16">
      <c r="A251" s="10" t="s">
        <v>160</v>
      </c>
      <c r="B251" s="10"/>
      <c r="F251" s="30" t="s">
        <v>161</v>
      </c>
      <c r="H251" s="18" t="s">
        <v>16</v>
      </c>
      <c r="I251" s="19" t="s">
        <v>16</v>
      </c>
      <c r="J251" s="20" t="s">
        <v>17</v>
      </c>
      <c r="K251" s="20" t="s">
        <v>17</v>
      </c>
      <c r="L251" s="2"/>
      <c r="M251" s="2"/>
      <c r="N251" s="22"/>
      <c r="O251"/>
      <c r="P251"/>
    </row>
    <row r="252" spans="1:16">
      <c r="A252" s="10" t="s">
        <v>160</v>
      </c>
      <c r="B252" s="10"/>
      <c r="C252" s="10"/>
      <c r="D252" s="62"/>
      <c r="E252" s="38"/>
      <c r="F252" s="43">
        <v>14.92</v>
      </c>
      <c r="H252" s="27" t="s">
        <v>19</v>
      </c>
      <c r="I252" s="28" t="s">
        <v>19</v>
      </c>
      <c r="J252" s="20" t="s">
        <v>20</v>
      </c>
      <c r="K252" s="21" t="s">
        <v>21</v>
      </c>
      <c r="L252" s="2"/>
      <c r="M252" s="2"/>
      <c r="N252" s="22"/>
      <c r="O252"/>
      <c r="P252"/>
    </row>
    <row r="253" spans="1:16">
      <c r="A253" s="10" t="s">
        <v>160</v>
      </c>
      <c r="B253" s="10"/>
      <c r="C253" s="10"/>
      <c r="D253" s="62"/>
      <c r="E253" s="38"/>
      <c r="F253" s="43">
        <v>14.92</v>
      </c>
      <c r="H253" s="27" t="s">
        <v>23</v>
      </c>
      <c r="I253" s="28" t="s">
        <v>24</v>
      </c>
      <c r="J253" s="20"/>
      <c r="K253" s="21" t="s">
        <v>25</v>
      </c>
      <c r="L253" s="2" t="s">
        <v>26</v>
      </c>
      <c r="M253" s="2" t="s">
        <v>27</v>
      </c>
      <c r="N253" s="2" t="s">
        <v>28</v>
      </c>
      <c r="O253"/>
      <c r="P253"/>
    </row>
    <row r="254" spans="1:16">
      <c r="A254" s="10" t="s">
        <v>160</v>
      </c>
      <c r="B254" s="10"/>
      <c r="C254" s="10"/>
      <c r="D254" s="62"/>
      <c r="E254" s="38"/>
      <c r="F254" s="43">
        <v>14.92</v>
      </c>
      <c r="H254" s="60">
        <v>113.8366</v>
      </c>
      <c r="I254" s="6">
        <f>H254*1000</f>
        <v>113836.6</v>
      </c>
      <c r="J254" s="45"/>
      <c r="K254" s="19"/>
      <c r="L254" s="46"/>
      <c r="M254" s="36"/>
      <c r="N254" s="12"/>
      <c r="O254"/>
      <c r="P254"/>
    </row>
    <row r="255" spans="1:16">
      <c r="A255" s="5"/>
      <c r="B255" s="10"/>
      <c r="C255" s="10"/>
      <c r="D255" s="42"/>
      <c r="E255" s="38"/>
      <c r="F255" s="43"/>
      <c r="H255" s="47"/>
      <c r="I255" s="48" t="s">
        <v>30</v>
      </c>
      <c r="J255" s="48" t="s">
        <v>31</v>
      </c>
      <c r="K255" s="19"/>
      <c r="L255" s="46"/>
      <c r="M255" s="36"/>
      <c r="N255" s="12"/>
      <c r="O255"/>
      <c r="P255"/>
    </row>
    <row r="256" spans="1:16">
      <c r="A256" s="5"/>
      <c r="B256" s="10"/>
      <c r="C256" s="10" t="s">
        <v>162</v>
      </c>
      <c r="D256" s="42"/>
      <c r="E256" s="38"/>
      <c r="F256" s="43"/>
      <c r="H256" s="47"/>
      <c r="I256" s="99">
        <v>558.64676298765187</v>
      </c>
      <c r="J256" s="45">
        <f>I256/1000</f>
        <v>0.55864676298765192</v>
      </c>
      <c r="K256" s="19">
        <f>J256*H$254</f>
        <v>63.594448099520136</v>
      </c>
      <c r="L256" s="49">
        <f>K256/(0.5)/($F252)</f>
        <v>8.5247249463163719</v>
      </c>
      <c r="M256" s="12">
        <f>L256*4.184</f>
        <v>35.667449175387702</v>
      </c>
      <c r="N256" s="12">
        <f t="shared" ref="N256:N258" si="34">M256/1000</f>
        <v>3.5667449175387701E-2</v>
      </c>
      <c r="O256"/>
      <c r="P256"/>
    </row>
    <row r="257" spans="1:16">
      <c r="A257" s="5"/>
      <c r="B257" s="10"/>
      <c r="C257" s="10" t="s">
        <v>163</v>
      </c>
      <c r="D257" s="42"/>
      <c r="E257" s="38"/>
      <c r="F257" s="43"/>
      <c r="H257" s="47"/>
      <c r="I257" s="99">
        <v>684.0557171930235</v>
      </c>
      <c r="J257" s="45">
        <f>I257/1000</f>
        <v>0.68405571719302349</v>
      </c>
      <c r="K257" s="19">
        <f>J257*H$254</f>
        <v>77.870577055815346</v>
      </c>
      <c r="L257" s="49">
        <f>K257/(0.5)/($F252)</f>
        <v>10.438415154935033</v>
      </c>
      <c r="M257" s="12">
        <f t="shared" ref="M257:M258" si="35">L257*4.184</f>
        <v>43.674329008248179</v>
      </c>
      <c r="N257" s="12">
        <f t="shared" si="34"/>
        <v>4.3674329008248178E-2</v>
      </c>
      <c r="O257"/>
      <c r="P257"/>
    </row>
    <row r="258" spans="1:16">
      <c r="A258" s="5"/>
      <c r="B258" s="10"/>
      <c r="C258" s="10" t="s">
        <v>164</v>
      </c>
      <c r="D258" s="42"/>
      <c r="E258" s="38"/>
      <c r="F258" s="43"/>
      <c r="H258" s="47"/>
      <c r="I258" s="99">
        <v>604.28104228541122</v>
      </c>
      <c r="J258" s="45">
        <f>I258/1000</f>
        <v>0.60428104228541124</v>
      </c>
      <c r="K258" s="19">
        <f>J258*H$254</f>
        <v>68.789299298227448</v>
      </c>
      <c r="L258" s="49">
        <f>K258/(0.5)/($F253)</f>
        <v>9.221085696813331</v>
      </c>
      <c r="M258" s="12">
        <f t="shared" si="35"/>
        <v>38.58102255546698</v>
      </c>
      <c r="N258" s="12">
        <f t="shared" si="34"/>
        <v>3.8581022555466978E-2</v>
      </c>
      <c r="O258"/>
      <c r="P258"/>
    </row>
    <row r="259" spans="1:16">
      <c r="A259" s="5"/>
      <c r="B259" s="54" t="s">
        <v>35</v>
      </c>
      <c r="C259" s="54"/>
      <c r="D259" s="55"/>
      <c r="E259" s="38"/>
      <c r="F259" s="56"/>
      <c r="H259" s="36"/>
      <c r="J259" s="39"/>
      <c r="K259" s="40"/>
      <c r="L259" s="49">
        <f>AVERAGE(L256:L258)</f>
        <v>9.3947419326882464</v>
      </c>
      <c r="M259" s="92">
        <f>AVERAGE(M256:M258)</f>
        <v>39.30760024636762</v>
      </c>
      <c r="N259" s="49">
        <f>AVERAGE(N256:N258)</f>
        <v>3.9307600246367619E-2</v>
      </c>
      <c r="O259"/>
      <c r="P259"/>
    </row>
    <row r="260" spans="1:16">
      <c r="A260" s="5"/>
      <c r="B260" s="54" t="s">
        <v>36</v>
      </c>
      <c r="C260" s="54"/>
      <c r="D260" s="55"/>
      <c r="E260" s="38"/>
      <c r="F260" s="56"/>
      <c r="H260" s="36"/>
      <c r="J260" s="39"/>
      <c r="K260" s="40"/>
      <c r="L260" s="46">
        <f>STDEV(L256:L258)</f>
        <v>0.96859171988739212</v>
      </c>
      <c r="M260" s="87">
        <f>STDEV(M256:M258)</f>
        <v>4.0525877560088492</v>
      </c>
      <c r="N260" s="46">
        <f>STDEV(N256:N258)</f>
        <v>4.0525877560088483E-3</v>
      </c>
      <c r="O260"/>
      <c r="P260"/>
    </row>
    <row r="261" spans="1:16">
      <c r="A261" s="5"/>
      <c r="B261" s="54" t="s">
        <v>37</v>
      </c>
      <c r="C261" s="54"/>
      <c r="D261" s="55"/>
      <c r="E261" s="38"/>
      <c r="F261" s="56"/>
      <c r="H261" s="36"/>
      <c r="J261" s="39"/>
      <c r="K261" s="40"/>
      <c r="L261" s="57">
        <f>COUNT(L256:L258)</f>
        <v>3</v>
      </c>
      <c r="M261" s="90">
        <f>COUNT(M256:M258)</f>
        <v>3</v>
      </c>
      <c r="N261" s="57">
        <f>COUNT(N256:N258)</f>
        <v>3</v>
      </c>
      <c r="O261"/>
      <c r="P261"/>
    </row>
    <row r="262" spans="1:16">
      <c r="A262" s="5"/>
      <c r="B262" s="54" t="s">
        <v>38</v>
      </c>
      <c r="C262" s="54"/>
      <c r="D262" s="55"/>
      <c r="E262" s="38"/>
      <c r="F262" s="56"/>
      <c r="H262" s="36"/>
      <c r="J262" s="39"/>
      <c r="K262" s="40"/>
      <c r="L262" s="58">
        <f>L260/L259</f>
        <v>0.10309934289064987</v>
      </c>
      <c r="M262" s="91">
        <f>M260/M259</f>
        <v>0.10309934289064988</v>
      </c>
      <c r="N262" s="58">
        <f>N260/N259</f>
        <v>0.10309934289064987</v>
      </c>
    </row>
    <row r="263" spans="1:16">
      <c r="A263" s="5"/>
      <c r="B263" s="54"/>
      <c r="C263" s="54"/>
      <c r="D263" s="55"/>
      <c r="E263" s="38"/>
      <c r="F263" s="56"/>
      <c r="H263" s="36"/>
      <c r="J263" s="39"/>
      <c r="K263" s="40"/>
      <c r="L263" s="58"/>
      <c r="M263" s="58"/>
      <c r="N263" s="58"/>
    </row>
    <row r="264" spans="1:16">
      <c r="A264" s="10" t="s">
        <v>165</v>
      </c>
      <c r="B264" s="10"/>
      <c r="F264" s="30" t="s">
        <v>161</v>
      </c>
      <c r="H264" s="18" t="s">
        <v>16</v>
      </c>
      <c r="I264" s="19" t="s">
        <v>16</v>
      </c>
      <c r="J264" s="20" t="s">
        <v>17</v>
      </c>
      <c r="K264" s="20" t="s">
        <v>17</v>
      </c>
      <c r="L264" s="2"/>
      <c r="M264" s="2"/>
      <c r="N264" s="22"/>
    </row>
    <row r="265" spans="1:16">
      <c r="A265" s="10" t="s">
        <v>165</v>
      </c>
      <c r="B265" s="10"/>
      <c r="C265" s="10"/>
      <c r="D265" s="62"/>
      <c r="E265" s="38"/>
      <c r="F265" s="43">
        <v>15.75</v>
      </c>
      <c r="H265" s="27" t="s">
        <v>19</v>
      </c>
      <c r="I265" s="28" t="s">
        <v>19</v>
      </c>
      <c r="J265" s="20" t="s">
        <v>20</v>
      </c>
      <c r="K265" s="21" t="s">
        <v>21</v>
      </c>
      <c r="L265" s="2"/>
      <c r="M265" s="2"/>
      <c r="N265" s="22"/>
    </row>
    <row r="266" spans="1:16">
      <c r="A266" s="10" t="s">
        <v>165</v>
      </c>
      <c r="B266" s="10"/>
      <c r="C266" s="10"/>
      <c r="D266" s="62"/>
      <c r="E266" s="38"/>
      <c r="F266" s="43">
        <v>15.75</v>
      </c>
      <c r="H266" s="27" t="s">
        <v>23</v>
      </c>
      <c r="I266" s="28" t="s">
        <v>24</v>
      </c>
      <c r="J266" s="20"/>
      <c r="K266" s="21" t="s">
        <v>25</v>
      </c>
      <c r="L266" s="2" t="s">
        <v>26</v>
      </c>
      <c r="M266" s="2" t="s">
        <v>27</v>
      </c>
      <c r="N266" s="2" t="s">
        <v>28</v>
      </c>
    </row>
    <row r="267" spans="1:16">
      <c r="A267" s="10" t="s">
        <v>165</v>
      </c>
      <c r="B267" s="10"/>
      <c r="C267" s="10"/>
      <c r="D267" s="62"/>
      <c r="E267" s="38"/>
      <c r="F267" s="43">
        <v>15.75</v>
      </c>
      <c r="H267" s="60">
        <v>684.06730000000005</v>
      </c>
      <c r="I267" s="6">
        <f>H267*1000</f>
        <v>684067.3</v>
      </c>
      <c r="J267" s="45"/>
      <c r="K267" s="19"/>
      <c r="L267" s="46"/>
      <c r="M267" s="36"/>
      <c r="N267" s="12"/>
    </row>
    <row r="268" spans="1:16">
      <c r="A268" s="5"/>
      <c r="B268" s="10"/>
      <c r="C268" s="10"/>
      <c r="D268" s="42"/>
      <c r="E268" s="38"/>
      <c r="F268" s="43"/>
      <c r="H268" s="47"/>
      <c r="I268" s="48" t="s">
        <v>30</v>
      </c>
      <c r="J268" s="48" t="s">
        <v>31</v>
      </c>
      <c r="K268" s="19"/>
      <c r="L268" s="46"/>
      <c r="M268" s="36"/>
      <c r="N268" s="12"/>
    </row>
    <row r="269" spans="1:16">
      <c r="A269" s="5"/>
      <c r="B269" s="10"/>
      <c r="C269" s="10" t="s">
        <v>162</v>
      </c>
      <c r="D269" s="42"/>
      <c r="E269" s="38"/>
      <c r="F269" s="43"/>
      <c r="H269" s="47"/>
      <c r="I269" s="99">
        <v>1975.001532050708</v>
      </c>
      <c r="J269" s="45">
        <f>I269/1000</f>
        <v>1.9750015320507079</v>
      </c>
      <c r="K269" s="19">
        <f>J269*H$267</f>
        <v>1351.0339655257912</v>
      </c>
      <c r="L269" s="49">
        <f>K269/(0.5)/($F265)</f>
        <v>171.55986863819572</v>
      </c>
      <c r="M269" s="12">
        <f>L269*4.184</f>
        <v>717.80649038221088</v>
      </c>
      <c r="N269" s="12">
        <f>M269/1000</f>
        <v>0.71780649038221089</v>
      </c>
    </row>
    <row r="270" spans="1:16">
      <c r="A270" s="5"/>
      <c r="B270" s="10"/>
      <c r="C270" s="10" t="s">
        <v>163</v>
      </c>
      <c r="D270" s="42"/>
      <c r="E270" s="38"/>
      <c r="F270" s="43"/>
      <c r="H270" s="47"/>
      <c r="I270" s="99">
        <v>2027.9684164614232</v>
      </c>
      <c r="J270" s="45">
        <f>I270/1000</f>
        <v>2.0279684164614231</v>
      </c>
      <c r="K270" s="19">
        <f>J270*H$267</f>
        <v>1387.2668791340413</v>
      </c>
      <c r="L270" s="49">
        <f>K270/(0.5)/($F265)</f>
        <v>176.16087354083064</v>
      </c>
      <c r="M270" s="12">
        <f t="shared" ref="M270:M271" si="36">L270*4.184</f>
        <v>737.05709489483536</v>
      </c>
      <c r="N270" s="12">
        <f>M270/1000</f>
        <v>0.7370570948948354</v>
      </c>
    </row>
    <row r="271" spans="1:16">
      <c r="A271" s="5"/>
      <c r="B271" s="10"/>
      <c r="C271" s="10" t="s">
        <v>164</v>
      </c>
      <c r="D271" s="42"/>
      <c r="E271" s="38"/>
      <c r="F271" s="43"/>
      <c r="H271" s="47"/>
      <c r="I271" s="99">
        <v>1872.4961522647243</v>
      </c>
      <c r="J271" s="45">
        <f>I271/1000</f>
        <v>1.8724961522647243</v>
      </c>
      <c r="K271" s="19">
        <f>J271*H$267</f>
        <v>1280.9133871401189</v>
      </c>
      <c r="L271" s="49">
        <f>K271/(0.5)/($F266)</f>
        <v>162.65566820826905</v>
      </c>
      <c r="M271" s="12">
        <f t="shared" si="36"/>
        <v>680.55131578339774</v>
      </c>
      <c r="N271" s="12">
        <f>M271/1000</f>
        <v>0.68055131578339778</v>
      </c>
    </row>
    <row r="272" spans="1:16">
      <c r="A272" s="5"/>
      <c r="B272" s="10"/>
      <c r="C272" s="10"/>
      <c r="D272" s="42"/>
      <c r="E272" s="38"/>
      <c r="F272" s="43"/>
      <c r="H272" s="47"/>
      <c r="I272" s="99">
        <v>1906.2470157655036</v>
      </c>
      <c r="J272" s="45">
        <f>I272/1000</f>
        <v>1.9062470157655036</v>
      </c>
      <c r="K272" s="19">
        <f>J272*H$267</f>
        <v>1304.0012492077656</v>
      </c>
      <c r="L272" s="49">
        <f>K272/(0.5)/($F267)</f>
        <v>165.58746021685911</v>
      </c>
      <c r="M272" s="12">
        <f>L272*4.184</f>
        <v>692.81793354733861</v>
      </c>
      <c r="N272" s="12">
        <f>M272/1000</f>
        <v>0.69281793354733856</v>
      </c>
    </row>
    <row r="273" spans="1:14">
      <c r="A273" s="5"/>
      <c r="B273" s="54" t="s">
        <v>35</v>
      </c>
      <c r="C273" s="54"/>
      <c r="D273" s="55"/>
      <c r="E273" s="38"/>
      <c r="F273" s="56"/>
      <c r="H273" s="36"/>
      <c r="J273" s="39"/>
      <c r="K273" s="40"/>
      <c r="L273" s="49">
        <f>AVERAGE(L269:L272)</f>
        <v>168.99096765103863</v>
      </c>
      <c r="M273" s="92">
        <f>AVERAGE(M269:M272)</f>
        <v>707.05820865194573</v>
      </c>
      <c r="N273" s="49">
        <f>AVERAGE(N269:N272)</f>
        <v>0.70705820865194569</v>
      </c>
    </row>
    <row r="274" spans="1:14">
      <c r="A274" s="5"/>
      <c r="B274" s="54" t="s">
        <v>36</v>
      </c>
      <c r="C274" s="54"/>
      <c r="D274" s="55"/>
      <c r="E274" s="38"/>
      <c r="F274" s="56"/>
      <c r="H274" s="36"/>
      <c r="J274" s="39"/>
      <c r="K274" s="40"/>
      <c r="L274" s="46">
        <f>STDEV(L269:L272)</f>
        <v>6.0477732716089418</v>
      </c>
      <c r="M274" s="87">
        <f>STDEV(M269:M272)</f>
        <v>25.303883368411775</v>
      </c>
      <c r="N274" s="46">
        <f>STDEV(N269:N272)</f>
        <v>2.5303883368411786E-2</v>
      </c>
    </row>
    <row r="275" spans="1:14">
      <c r="A275" s="5"/>
      <c r="B275" s="54" t="s">
        <v>37</v>
      </c>
      <c r="C275" s="54"/>
      <c r="D275" s="55"/>
      <c r="E275" s="38"/>
      <c r="F275" s="56"/>
      <c r="H275" s="36"/>
      <c r="J275" s="39"/>
      <c r="K275" s="40"/>
      <c r="L275" s="57">
        <f>COUNT(L269:L271)</f>
        <v>3</v>
      </c>
      <c r="M275" s="90">
        <f>COUNT(M269:M271)</f>
        <v>3</v>
      </c>
      <c r="N275" s="57">
        <f>COUNT(N269:N271)</f>
        <v>3</v>
      </c>
    </row>
    <row r="276" spans="1:14">
      <c r="A276" s="5"/>
      <c r="B276" s="54" t="s">
        <v>38</v>
      </c>
      <c r="C276" s="54"/>
      <c r="D276" s="55"/>
      <c r="E276" s="38"/>
      <c r="F276" s="56"/>
      <c r="H276" s="36"/>
      <c r="J276" s="39"/>
      <c r="K276" s="40"/>
      <c r="L276" s="58">
        <f>L274/L273</f>
        <v>3.5787553356682447E-2</v>
      </c>
      <c r="M276" s="91">
        <f>M274/M273</f>
        <v>3.5787553356682385E-2</v>
      </c>
      <c r="N276" s="58">
        <f>N274/N273</f>
        <v>3.5787553356682406E-2</v>
      </c>
    </row>
    <row r="277" spans="1:14">
      <c r="A277" s="5"/>
      <c r="B277" s="54"/>
      <c r="C277" s="54"/>
      <c r="D277" s="55"/>
      <c r="E277" s="38"/>
      <c r="F277" s="56"/>
      <c r="H277" s="36"/>
      <c r="J277" s="39"/>
      <c r="K277" s="40"/>
      <c r="L277" s="58"/>
      <c r="M277" s="58"/>
      <c r="N277" s="58"/>
    </row>
    <row r="278" spans="1:14">
      <c r="A278" s="10" t="s">
        <v>166</v>
      </c>
      <c r="B278" s="10"/>
      <c r="F278" s="30" t="s">
        <v>161</v>
      </c>
      <c r="H278" s="18" t="s">
        <v>16</v>
      </c>
      <c r="I278" s="19" t="s">
        <v>16</v>
      </c>
      <c r="J278" s="20" t="s">
        <v>17</v>
      </c>
      <c r="K278" s="20" t="s">
        <v>17</v>
      </c>
      <c r="L278" s="2"/>
      <c r="M278" s="2"/>
      <c r="N278" s="22"/>
    </row>
    <row r="279" spans="1:14">
      <c r="A279" s="10" t="s">
        <v>166</v>
      </c>
      <c r="B279" s="10"/>
      <c r="C279" s="10"/>
      <c r="D279" s="62"/>
      <c r="E279" s="38"/>
      <c r="F279" s="43">
        <v>15.75</v>
      </c>
      <c r="H279" s="27" t="s">
        <v>19</v>
      </c>
      <c r="I279" s="28" t="s">
        <v>19</v>
      </c>
      <c r="J279" s="20" t="s">
        <v>20</v>
      </c>
      <c r="K279" s="21" t="s">
        <v>21</v>
      </c>
      <c r="L279" s="2"/>
      <c r="M279" s="2"/>
      <c r="N279" s="22"/>
    </row>
    <row r="280" spans="1:14">
      <c r="A280" s="10" t="s">
        <v>166</v>
      </c>
      <c r="B280" s="10"/>
      <c r="C280" s="10"/>
      <c r="D280" s="62"/>
      <c r="E280" s="38"/>
      <c r="F280" s="43">
        <v>15.75</v>
      </c>
      <c r="H280" s="27" t="s">
        <v>23</v>
      </c>
      <c r="I280" s="28" t="s">
        <v>24</v>
      </c>
      <c r="J280" s="20"/>
      <c r="K280" s="21" t="s">
        <v>25</v>
      </c>
      <c r="L280" s="2" t="s">
        <v>26</v>
      </c>
      <c r="M280" s="2" t="s">
        <v>27</v>
      </c>
      <c r="N280" s="2" t="s">
        <v>28</v>
      </c>
    </row>
    <row r="281" spans="1:14">
      <c r="A281" s="10" t="s">
        <v>166</v>
      </c>
      <c r="B281" s="10"/>
      <c r="C281" s="10"/>
      <c r="D281" s="62"/>
      <c r="E281" s="38"/>
      <c r="F281" s="43">
        <v>15.75</v>
      </c>
      <c r="H281" s="60">
        <v>132.4615</v>
      </c>
      <c r="I281" s="6">
        <f>H281*1000</f>
        <v>132461.5</v>
      </c>
      <c r="J281" s="45"/>
      <c r="K281" s="19"/>
      <c r="L281" s="46"/>
      <c r="M281" s="36"/>
      <c r="N281" s="12"/>
    </row>
    <row r="282" spans="1:14">
      <c r="A282" s="5"/>
      <c r="B282" s="10"/>
      <c r="C282" s="10"/>
      <c r="D282" s="42"/>
      <c r="E282" s="38"/>
      <c r="F282" s="43"/>
      <c r="H282" s="47"/>
      <c r="I282" s="48" t="s">
        <v>30</v>
      </c>
      <c r="J282" s="48" t="s">
        <v>31</v>
      </c>
      <c r="K282" s="19"/>
      <c r="L282" s="46"/>
      <c r="M282" s="36"/>
      <c r="N282" s="12"/>
    </row>
    <row r="283" spans="1:14">
      <c r="A283" s="5"/>
      <c r="B283" s="10"/>
      <c r="C283" s="10" t="s">
        <v>162</v>
      </c>
      <c r="D283" s="42"/>
      <c r="E283" s="38"/>
      <c r="F283" s="43"/>
      <c r="H283" s="47"/>
      <c r="I283" s="99">
        <v>628.59114756093436</v>
      </c>
      <c r="J283" s="45">
        <f>I283/1000</f>
        <v>0.62859114756093437</v>
      </c>
      <c r="K283" s="19">
        <f>J283*H$281</f>
        <v>83.264126292642715</v>
      </c>
      <c r="L283" s="49">
        <f>K283/(0.5)/($F279)</f>
        <v>10.573222386367329</v>
      </c>
      <c r="M283" s="12">
        <f t="shared" ref="M283:M285" si="37">L283*4.1868</f>
        <v>44.267967487242728</v>
      </c>
      <c r="N283" s="12">
        <f>M283/1000</f>
        <v>4.4267967487242731E-2</v>
      </c>
    </row>
    <row r="284" spans="1:14">
      <c r="A284" s="5"/>
      <c r="B284" s="10"/>
      <c r="C284" s="10" t="s">
        <v>163</v>
      </c>
      <c r="D284" s="42"/>
      <c r="E284" s="38"/>
      <c r="F284" s="43"/>
      <c r="H284" s="47"/>
      <c r="I284" s="99">
        <v>542.42536173867074</v>
      </c>
      <c r="J284" s="45">
        <f>I284/1000</f>
        <v>0.54242536173867073</v>
      </c>
      <c r="K284" s="19">
        <f t="shared" ref="K284:K285" si="38">J284*H$281</f>
        <v>71.850477053946932</v>
      </c>
      <c r="L284" s="49">
        <f>K284/(0.5)/($F279)</f>
        <v>9.1238701020884996</v>
      </c>
      <c r="M284" s="36">
        <f t="shared" si="37"/>
        <v>38.199819343424132</v>
      </c>
      <c r="N284" s="12">
        <f>M284/1000</f>
        <v>3.8199819343424132E-2</v>
      </c>
    </row>
    <row r="285" spans="1:14">
      <c r="A285" s="5"/>
      <c r="B285" s="10"/>
      <c r="C285" s="10" t="s">
        <v>164</v>
      </c>
      <c r="D285" s="42"/>
      <c r="E285" s="38"/>
      <c r="F285" s="43"/>
      <c r="H285" s="47"/>
      <c r="I285" s="99">
        <v>566.34180591596328</v>
      </c>
      <c r="J285" s="45">
        <f>I285/1000</f>
        <v>0.56634180591596328</v>
      </c>
      <c r="K285" s="19">
        <f t="shared" si="38"/>
        <v>75.018485124337374</v>
      </c>
      <c r="L285" s="49">
        <f>K285/(0.5)/($F280)</f>
        <v>9.5261568411856992</v>
      </c>
      <c r="M285" s="36">
        <f t="shared" si="37"/>
        <v>39.884113462676282</v>
      </c>
      <c r="N285" s="12">
        <f>M285/1000</f>
        <v>3.9884113462676285E-2</v>
      </c>
    </row>
    <row r="286" spans="1:14">
      <c r="A286" s="5"/>
      <c r="B286" s="10"/>
      <c r="C286" s="10"/>
      <c r="D286" s="42"/>
      <c r="E286" s="38"/>
      <c r="F286" s="43"/>
      <c r="H286" s="47"/>
      <c r="J286" s="45"/>
      <c r="K286" s="19"/>
      <c r="L286" s="49"/>
      <c r="M286" s="36"/>
      <c r="N286" s="12"/>
    </row>
    <row r="287" spans="1:14">
      <c r="A287" s="5"/>
      <c r="B287" s="54" t="s">
        <v>35</v>
      </c>
      <c r="C287" s="54"/>
      <c r="D287" s="55"/>
      <c r="E287" s="38"/>
      <c r="F287" s="56"/>
      <c r="H287" s="36"/>
      <c r="J287" s="39"/>
      <c r="K287" s="40"/>
      <c r="L287" s="49">
        <f>AVERAGE(L283:L285)</f>
        <v>9.7410831098805097</v>
      </c>
      <c r="M287" s="92">
        <f>AVERAGE(M283:M285)</f>
        <v>40.783966764447712</v>
      </c>
      <c r="N287" s="49">
        <f>AVERAGE(N283:N285)</f>
        <v>4.0783966764447711E-2</v>
      </c>
    </row>
    <row r="288" spans="1:14">
      <c r="A288" s="5"/>
      <c r="B288" s="54" t="s">
        <v>36</v>
      </c>
      <c r="C288" s="54"/>
      <c r="D288" s="55"/>
      <c r="E288" s="38"/>
      <c r="F288" s="56"/>
      <c r="H288" s="36"/>
      <c r="J288" s="39"/>
      <c r="K288" s="40"/>
      <c r="L288" s="46">
        <f>STDEV(L283:L285)</f>
        <v>0.74819816006013429</v>
      </c>
      <c r="M288" s="87">
        <f>STDEV(M283:M285)</f>
        <v>3.1325560565397677</v>
      </c>
      <c r="N288" s="46">
        <f>STDEV(N283:N285)</f>
        <v>3.1325560565397684E-3</v>
      </c>
    </row>
    <row r="289" spans="1:14">
      <c r="A289" s="5"/>
      <c r="B289" s="54" t="s">
        <v>37</v>
      </c>
      <c r="C289" s="54"/>
      <c r="D289" s="55"/>
      <c r="E289" s="38"/>
      <c r="F289" s="56"/>
      <c r="H289" s="36"/>
      <c r="J289" s="39"/>
      <c r="K289" s="40"/>
      <c r="L289" s="57">
        <f>COUNT(L283:L286)</f>
        <v>3</v>
      </c>
      <c r="M289" s="90">
        <f>COUNT(M283:M285)</f>
        <v>3</v>
      </c>
      <c r="N289" s="57">
        <f>COUNT(N283:N285)</f>
        <v>3</v>
      </c>
    </row>
    <row r="290" spans="1:14">
      <c r="A290" s="5"/>
      <c r="B290" s="54" t="s">
        <v>38</v>
      </c>
      <c r="C290" s="54"/>
      <c r="D290" s="55"/>
      <c r="E290" s="38"/>
      <c r="F290" s="56"/>
      <c r="H290" s="36"/>
      <c r="J290" s="39"/>
      <c r="K290" s="40"/>
      <c r="L290" s="58">
        <f>L288/L287</f>
        <v>7.6808518274649254E-2</v>
      </c>
      <c r="M290" s="91">
        <f>M288/M287</f>
        <v>7.6808518274649198E-2</v>
      </c>
      <c r="N290" s="58">
        <f>N288/N287</f>
        <v>7.6808518274649212E-2</v>
      </c>
    </row>
    <row r="291" spans="1:14">
      <c r="A291" s="5"/>
      <c r="B291" s="54"/>
      <c r="C291" s="54"/>
      <c r="D291" s="55"/>
      <c r="E291" s="38"/>
      <c r="F291" s="56"/>
      <c r="H291" s="36"/>
      <c r="J291" s="39"/>
      <c r="K291" s="40"/>
      <c r="L291" s="58"/>
      <c r="M291" s="58"/>
      <c r="N291" s="58"/>
    </row>
    <row r="292" spans="1:14">
      <c r="A292" s="10" t="s">
        <v>167</v>
      </c>
      <c r="B292" s="10"/>
      <c r="F292" s="30" t="s">
        <v>161</v>
      </c>
      <c r="H292" s="18" t="s">
        <v>16</v>
      </c>
      <c r="I292" s="19" t="s">
        <v>16</v>
      </c>
      <c r="J292" s="20" t="s">
        <v>17</v>
      </c>
      <c r="K292" s="20" t="s">
        <v>17</v>
      </c>
      <c r="L292" s="2"/>
      <c r="M292" s="2"/>
      <c r="N292" s="22"/>
    </row>
    <row r="293" spans="1:14">
      <c r="A293" s="10" t="s">
        <v>167</v>
      </c>
      <c r="B293" s="10"/>
      <c r="C293" s="10"/>
      <c r="D293" s="62"/>
      <c r="E293" s="38"/>
      <c r="F293" s="43">
        <v>14.92</v>
      </c>
      <c r="H293" s="27" t="s">
        <v>19</v>
      </c>
      <c r="I293" s="28" t="s">
        <v>19</v>
      </c>
      <c r="J293" s="20" t="s">
        <v>20</v>
      </c>
      <c r="K293" s="21" t="s">
        <v>21</v>
      </c>
      <c r="L293" s="2"/>
      <c r="M293" s="2"/>
      <c r="N293" s="22"/>
    </row>
    <row r="294" spans="1:14">
      <c r="A294" s="10" t="s">
        <v>167</v>
      </c>
      <c r="B294" s="10"/>
      <c r="C294" s="10"/>
      <c r="D294" s="62"/>
      <c r="E294" s="38"/>
      <c r="F294" s="43">
        <v>14.92</v>
      </c>
      <c r="H294" s="27" t="s">
        <v>23</v>
      </c>
      <c r="I294" s="28" t="s">
        <v>24</v>
      </c>
      <c r="J294" s="20"/>
      <c r="K294" s="21" t="s">
        <v>25</v>
      </c>
      <c r="L294" s="2" t="s">
        <v>26</v>
      </c>
      <c r="M294" s="2" t="s">
        <v>27</v>
      </c>
      <c r="N294" s="2" t="s">
        <v>28</v>
      </c>
    </row>
    <row r="295" spans="1:14">
      <c r="A295" s="10" t="s">
        <v>167</v>
      </c>
      <c r="B295" s="10"/>
      <c r="C295" s="10"/>
      <c r="D295" s="62"/>
      <c r="E295" s="38"/>
      <c r="F295" s="43">
        <v>14.92</v>
      </c>
      <c r="H295" s="60">
        <v>322.44630000000001</v>
      </c>
      <c r="I295" s="6">
        <f>H295*1000</f>
        <v>322446.3</v>
      </c>
      <c r="J295" s="45"/>
      <c r="K295" s="19"/>
      <c r="L295" s="46"/>
      <c r="M295" s="36"/>
      <c r="N295" s="12"/>
    </row>
    <row r="296" spans="1:14">
      <c r="A296" s="5"/>
      <c r="B296" s="10"/>
      <c r="C296" s="10"/>
      <c r="D296" s="42"/>
      <c r="E296" s="38"/>
      <c r="F296" s="43"/>
      <c r="H296" s="47"/>
      <c r="I296" s="48" t="s">
        <v>30</v>
      </c>
      <c r="J296" s="48" t="s">
        <v>31</v>
      </c>
      <c r="K296" s="19"/>
      <c r="L296" s="46"/>
      <c r="M296" s="36"/>
      <c r="N296" s="12"/>
    </row>
    <row r="297" spans="1:14">
      <c r="A297" s="5"/>
      <c r="B297" s="10"/>
      <c r="C297" s="10" t="s">
        <v>162</v>
      </c>
      <c r="D297" s="42"/>
      <c r="E297" s="38"/>
      <c r="F297" s="43"/>
      <c r="H297" s="47"/>
      <c r="I297" s="99">
        <v>740.33871432598187</v>
      </c>
      <c r="J297" s="45">
        <f>I297/1000</f>
        <v>0.74033871432598186</v>
      </c>
      <c r="K297" s="19">
        <f>J297*H$295</f>
        <v>238.71947918116985</v>
      </c>
      <c r="L297" s="49">
        <f>K297/(0.5)/($F293)</f>
        <v>31.999930185143413</v>
      </c>
      <c r="M297" s="12">
        <f t="shared" ref="M297:M299" si="39">L297*4.1868</f>
        <v>133.97730769915844</v>
      </c>
      <c r="N297" s="12">
        <f t="shared" ref="N297:N299" si="40">M297/1000</f>
        <v>0.13397730769915844</v>
      </c>
    </row>
    <row r="298" spans="1:14">
      <c r="A298" s="5"/>
      <c r="B298" s="10"/>
      <c r="C298" s="10" t="s">
        <v>163</v>
      </c>
      <c r="D298" s="42"/>
      <c r="E298" s="38"/>
      <c r="F298" s="43"/>
      <c r="H298" s="47"/>
      <c r="I298" s="99">
        <v>606.50037048300192</v>
      </c>
      <c r="J298" s="45">
        <f>I298/1000</f>
        <v>0.60650037048300187</v>
      </c>
      <c r="K298" s="19">
        <f t="shared" ref="K298:K299" si="41">J298*H$295</f>
        <v>195.56380041087317</v>
      </c>
      <c r="L298" s="49">
        <f>K298/(0.5)/($F293)</f>
        <v>26.214986650251095</v>
      </c>
      <c r="M298" s="36">
        <f t="shared" si="39"/>
        <v>109.75690610727128</v>
      </c>
      <c r="N298" s="12">
        <f t="shared" si="40"/>
        <v>0.10975690610727128</v>
      </c>
    </row>
    <row r="299" spans="1:14">
      <c r="A299" s="5"/>
      <c r="B299" s="10"/>
      <c r="C299" s="10" t="s">
        <v>164</v>
      </c>
      <c r="D299" s="42"/>
      <c r="E299" s="38"/>
      <c r="F299" s="43"/>
      <c r="H299" s="47"/>
      <c r="I299" s="99">
        <v>826.09242002017879</v>
      </c>
      <c r="J299" s="45">
        <f>I299/1000</f>
        <v>0.8260924200201788</v>
      </c>
      <c r="K299" s="19">
        <f t="shared" si="41"/>
        <v>266.37044429355257</v>
      </c>
      <c r="L299" s="49">
        <f>K299/(0.5)/($F294)</f>
        <v>35.70649387313037</v>
      </c>
      <c r="M299" s="36">
        <f t="shared" si="39"/>
        <v>149.49594854802223</v>
      </c>
      <c r="N299" s="12">
        <f t="shared" si="40"/>
        <v>0.14949594854802223</v>
      </c>
    </row>
    <row r="300" spans="1:14">
      <c r="A300" s="5"/>
      <c r="B300" s="54" t="s">
        <v>35</v>
      </c>
      <c r="C300" s="54"/>
      <c r="D300" s="55"/>
      <c r="E300" s="38"/>
      <c r="F300" s="56"/>
      <c r="H300" s="36"/>
      <c r="J300" s="39"/>
      <c r="K300" s="40"/>
      <c r="L300" s="49">
        <f>AVERAGE(L297:L299)</f>
        <v>31.307136902841624</v>
      </c>
      <c r="M300" s="92">
        <f>AVERAGE(M297:M299)</f>
        <v>131.07672078481733</v>
      </c>
      <c r="N300" s="49">
        <f>AVERAGE(N297:N299)</f>
        <v>0.13107672078481733</v>
      </c>
    </row>
    <row r="301" spans="1:14">
      <c r="A301" s="5"/>
      <c r="B301" s="54" t="s">
        <v>36</v>
      </c>
      <c r="C301" s="54"/>
      <c r="D301" s="55"/>
      <c r="E301" s="38"/>
      <c r="F301" s="56"/>
      <c r="H301" s="36"/>
      <c r="J301" s="39"/>
      <c r="K301" s="40"/>
      <c r="L301" s="46">
        <f>STDEV(L297:L299)</f>
        <v>4.7835289525092337</v>
      </c>
      <c r="M301" s="87">
        <f>STDEV(M297:M299)</f>
        <v>20.027679018365603</v>
      </c>
      <c r="N301" s="46">
        <f>STDEV(N297:N299)</f>
        <v>2.0027679018365684E-2</v>
      </c>
    </row>
    <row r="302" spans="1:14">
      <c r="A302" s="5"/>
      <c r="B302" s="54" t="s">
        <v>37</v>
      </c>
      <c r="C302" s="54"/>
      <c r="D302" s="55"/>
      <c r="E302" s="38"/>
      <c r="F302" s="56"/>
      <c r="H302" s="36"/>
      <c r="J302" s="39"/>
      <c r="K302" s="40"/>
      <c r="L302" s="57">
        <f>COUNT(L297:L299)</f>
        <v>3</v>
      </c>
      <c r="M302" s="90">
        <f>COUNT(M297:M299)</f>
        <v>3</v>
      </c>
      <c r="N302" s="57">
        <f>COUNT(N297:N299)</f>
        <v>3</v>
      </c>
    </row>
    <row r="303" spans="1:14">
      <c r="A303" s="5"/>
      <c r="B303" s="54" t="s">
        <v>38</v>
      </c>
      <c r="C303" s="54"/>
      <c r="D303" s="55"/>
      <c r="E303" s="38"/>
      <c r="F303" s="56"/>
      <c r="H303" s="36"/>
      <c r="J303" s="39"/>
      <c r="K303" s="40"/>
      <c r="L303" s="58">
        <f>L301/L300</f>
        <v>0.15279356165191368</v>
      </c>
      <c r="M303" s="91">
        <f>M301/M300</f>
        <v>0.15279356165191324</v>
      </c>
      <c r="N303" s="58">
        <f>N301/N300</f>
        <v>0.15279356165191385</v>
      </c>
    </row>
    <row r="304" spans="1:14">
      <c r="A304" s="5"/>
      <c r="B304" s="54"/>
      <c r="C304" s="54"/>
      <c r="D304" s="55"/>
      <c r="E304" s="38"/>
      <c r="F304" s="56"/>
      <c r="H304" s="36"/>
      <c r="J304" s="39"/>
      <c r="K304" s="40"/>
      <c r="L304" s="58"/>
      <c r="M304" s="58"/>
      <c r="N304" s="58"/>
    </row>
    <row r="305" spans="1:14">
      <c r="A305" s="5"/>
      <c r="B305" s="54"/>
      <c r="C305" s="54"/>
      <c r="D305" s="55"/>
      <c r="E305" s="38"/>
      <c r="F305" s="56"/>
      <c r="H305" s="36"/>
      <c r="J305" s="39"/>
      <c r="K305" s="40"/>
      <c r="L305" s="58"/>
      <c r="M305" s="58"/>
      <c r="N305" s="58"/>
    </row>
    <row r="306" spans="1:14">
      <c r="A306" s="10"/>
      <c r="B306" s="10"/>
      <c r="F306" s="30" t="s">
        <v>161</v>
      </c>
      <c r="H306" s="18" t="s">
        <v>16</v>
      </c>
      <c r="I306" s="19" t="s">
        <v>16</v>
      </c>
      <c r="J306" s="20" t="s">
        <v>17</v>
      </c>
      <c r="K306" s="20" t="s">
        <v>17</v>
      </c>
      <c r="L306" s="2"/>
      <c r="M306" s="2"/>
      <c r="N306" s="22"/>
    </row>
    <row r="307" spans="1:14">
      <c r="A307" s="10" t="s">
        <v>175</v>
      </c>
      <c r="B307" s="10"/>
      <c r="C307" s="10"/>
      <c r="D307" s="62"/>
      <c r="E307" s="38"/>
      <c r="F307" s="43">
        <v>8.19</v>
      </c>
      <c r="H307" s="27" t="s">
        <v>19</v>
      </c>
      <c r="I307" s="28" t="s">
        <v>19</v>
      </c>
      <c r="J307" s="20" t="s">
        <v>20</v>
      </c>
      <c r="K307" s="21" t="s">
        <v>21</v>
      </c>
      <c r="L307" s="2"/>
      <c r="M307" s="2"/>
      <c r="N307" s="22"/>
    </row>
    <row r="308" spans="1:14">
      <c r="A308" s="10" t="s">
        <v>175</v>
      </c>
      <c r="B308" s="10"/>
      <c r="C308" s="10"/>
      <c r="D308" s="62"/>
      <c r="E308" s="38"/>
      <c r="F308" s="43">
        <v>8.19</v>
      </c>
      <c r="H308" s="27" t="s">
        <v>23</v>
      </c>
      <c r="I308" s="28" t="s">
        <v>24</v>
      </c>
      <c r="J308" s="20"/>
      <c r="K308" s="21" t="s">
        <v>25</v>
      </c>
      <c r="L308" s="2" t="s">
        <v>26</v>
      </c>
      <c r="M308" s="2" t="s">
        <v>27</v>
      </c>
      <c r="N308" s="2" t="s">
        <v>28</v>
      </c>
    </row>
    <row r="309" spans="1:14">
      <c r="A309" s="10" t="s">
        <v>175</v>
      </c>
      <c r="B309" s="10"/>
      <c r="C309" s="10"/>
      <c r="D309" s="62"/>
      <c r="E309" s="38"/>
      <c r="F309" s="43">
        <v>8.19</v>
      </c>
      <c r="H309" s="71">
        <v>127.75287962755803</v>
      </c>
      <c r="I309" s="6">
        <f>H309*1000</f>
        <v>127752.87962755802</v>
      </c>
      <c r="J309" s="45"/>
      <c r="K309" s="19"/>
      <c r="L309" s="46"/>
      <c r="M309" s="36"/>
      <c r="N309" s="12"/>
    </row>
    <row r="310" spans="1:14">
      <c r="A310" s="5"/>
      <c r="B310" s="10"/>
      <c r="C310" s="10"/>
      <c r="D310" s="42"/>
      <c r="E310" s="38"/>
      <c r="F310" s="43"/>
      <c r="H310" s="47"/>
      <c r="I310" s="48" t="s">
        <v>30</v>
      </c>
      <c r="J310" s="48" t="s">
        <v>31</v>
      </c>
      <c r="K310" s="19"/>
      <c r="L310" s="46"/>
      <c r="M310" s="36"/>
      <c r="N310" s="12"/>
    </row>
    <row r="311" spans="1:14">
      <c r="A311" s="5"/>
      <c r="B311" s="10"/>
      <c r="C311" s="10" t="s">
        <v>162</v>
      </c>
      <c r="D311" s="42"/>
      <c r="E311" s="38"/>
      <c r="F311" s="43"/>
      <c r="H311" s="47"/>
      <c r="I311" s="72">
        <v>852.62900043499099</v>
      </c>
      <c r="J311" s="45">
        <f>I311/1000</f>
        <v>0.85262900043499101</v>
      </c>
      <c r="K311" s="19">
        <f>J311*H$309</f>
        <v>108.92581005953653</v>
      </c>
      <c r="L311" s="49">
        <f>K311/(0.5)/($F307)</f>
        <v>26.599709416248238</v>
      </c>
      <c r="M311" s="12">
        <f>L311*4.184</f>
        <v>111.29318419758263</v>
      </c>
      <c r="N311" s="12">
        <f t="shared" ref="N311:N313" si="42">M311/1000</f>
        <v>0.11129318419758263</v>
      </c>
    </row>
    <row r="312" spans="1:14">
      <c r="A312" s="5"/>
      <c r="B312" s="10"/>
      <c r="C312" s="10" t="s">
        <v>163</v>
      </c>
      <c r="D312" s="42"/>
      <c r="E312" s="38"/>
      <c r="F312" s="43"/>
      <c r="G312" s="95"/>
      <c r="H312" s="47"/>
      <c r="I312" s="72">
        <v>840.97759893315265</v>
      </c>
      <c r="J312" s="45">
        <f>I312/1000</f>
        <v>0.8409775989331526</v>
      </c>
      <c r="K312" s="19">
        <f t="shared" ref="K312:K313" si="43">J312*H$309</f>
        <v>107.43730996597982</v>
      </c>
      <c r="L312" s="49">
        <f>K312/(0.5)/($F307)</f>
        <v>26.236217329909604</v>
      </c>
      <c r="M312" s="12">
        <f t="shared" ref="M312:M313" si="44">L312*4.184</f>
        <v>109.77233330834179</v>
      </c>
      <c r="N312" s="12">
        <f t="shared" si="42"/>
        <v>0.10977233330834178</v>
      </c>
    </row>
    <row r="313" spans="1:14">
      <c r="A313" s="5"/>
      <c r="B313" s="10"/>
      <c r="C313" s="10" t="s">
        <v>164</v>
      </c>
      <c r="D313" s="42"/>
      <c r="E313" s="38"/>
      <c r="F313" s="43"/>
      <c r="G313" s="95"/>
      <c r="H313" s="47"/>
      <c r="I313" s="72">
        <v>767.17197341175677</v>
      </c>
      <c r="J313" s="45">
        <f>I313/1000</f>
        <v>0.7671719734117568</v>
      </c>
      <c r="K313" s="19">
        <f t="shared" si="43"/>
        <v>98.008428772908317</v>
      </c>
      <c r="L313" s="49">
        <f>K313/(0.5)/($F308)</f>
        <v>23.933682240026453</v>
      </c>
      <c r="M313" s="12">
        <f t="shared" si="44"/>
        <v>100.13852649227069</v>
      </c>
      <c r="N313" s="12">
        <f t="shared" si="42"/>
        <v>0.10013852649227069</v>
      </c>
    </row>
    <row r="314" spans="1:14">
      <c r="A314" s="5"/>
      <c r="B314" s="54" t="s">
        <v>35</v>
      </c>
      <c r="C314" s="54"/>
      <c r="D314" s="55"/>
      <c r="E314" s="38"/>
      <c r="F314" s="56"/>
      <c r="G314" s="95"/>
      <c r="H314" s="36"/>
      <c r="J314" s="39"/>
      <c r="K314" s="94"/>
      <c r="L314" s="49">
        <f>AVERAGE(L311:L313)</f>
        <v>25.589869662061432</v>
      </c>
      <c r="M314" s="92">
        <f>AVERAGE(M311:M313)</f>
        <v>107.06801466606504</v>
      </c>
      <c r="N314" s="49">
        <f>AVERAGE(N311:N313)</f>
        <v>0.10706801466606503</v>
      </c>
    </row>
    <row r="315" spans="1:14">
      <c r="A315" s="5"/>
      <c r="B315" s="54" t="s">
        <v>36</v>
      </c>
      <c r="C315" s="54"/>
      <c r="D315" s="55"/>
      <c r="E315" s="38"/>
      <c r="F315" s="56"/>
      <c r="G315" s="95"/>
      <c r="H315" s="36"/>
      <c r="J315" s="39"/>
      <c r="K315" s="40"/>
      <c r="L315" s="46">
        <f>STDEV(L311:L313)</f>
        <v>1.4457694169153856</v>
      </c>
      <c r="M315" s="87">
        <f>STDEV(M311:M313)</f>
        <v>6.0490992403739732</v>
      </c>
      <c r="N315" s="46">
        <f>STDEV(N311:N313)</f>
        <v>6.0490992403739712E-3</v>
      </c>
    </row>
    <row r="316" spans="1:14">
      <c r="A316" s="5"/>
      <c r="B316" s="54" t="s">
        <v>37</v>
      </c>
      <c r="C316" s="54"/>
      <c r="D316" s="55"/>
      <c r="E316" s="38"/>
      <c r="F316" s="56"/>
      <c r="G316" s="95"/>
      <c r="H316" s="36"/>
      <c r="J316" s="39"/>
      <c r="K316" s="40"/>
      <c r="L316" s="57">
        <f>COUNT(L311:L313)</f>
        <v>3</v>
      </c>
      <c r="M316" s="90">
        <f>COUNT(M311:M313)</f>
        <v>3</v>
      </c>
      <c r="N316" s="57">
        <f>COUNT(N311:N313)</f>
        <v>3</v>
      </c>
    </row>
    <row r="317" spans="1:14">
      <c r="A317" s="5"/>
      <c r="B317" s="54" t="s">
        <v>38</v>
      </c>
      <c r="C317" s="54"/>
      <c r="D317" s="55"/>
      <c r="E317" s="38"/>
      <c r="F317" s="56"/>
      <c r="G317" s="95"/>
      <c r="H317" s="36"/>
      <c r="J317" s="39"/>
      <c r="K317" s="40"/>
      <c r="L317" s="58">
        <f>L315/L314</f>
        <v>5.6497724920374581E-2</v>
      </c>
      <c r="M317" s="91">
        <f>M315/M314</f>
        <v>5.6497724920374574E-2</v>
      </c>
      <c r="N317" s="58">
        <f>N315/N314</f>
        <v>5.649772492037456E-2</v>
      </c>
    </row>
    <row r="318" spans="1:14">
      <c r="A318" s="5"/>
      <c r="B318" s="54"/>
      <c r="C318" s="54"/>
      <c r="D318" s="55"/>
      <c r="E318" s="38"/>
      <c r="F318" s="56"/>
      <c r="H318" s="36"/>
      <c r="J318" s="39"/>
      <c r="K318" s="40"/>
      <c r="L318" s="58"/>
      <c r="M318" s="58"/>
      <c r="N318" s="58"/>
    </row>
    <row r="319" spans="1:14">
      <c r="A319" s="10"/>
      <c r="B319" s="10"/>
      <c r="F319" s="30" t="s">
        <v>161</v>
      </c>
      <c r="H319" s="18" t="s">
        <v>16</v>
      </c>
      <c r="I319" s="19" t="s">
        <v>16</v>
      </c>
      <c r="J319" s="20" t="s">
        <v>17</v>
      </c>
      <c r="K319" s="20" t="s">
        <v>17</v>
      </c>
      <c r="L319" s="2"/>
      <c r="M319" s="2"/>
      <c r="N319" s="22"/>
    </row>
    <row r="320" spans="1:14">
      <c r="A320" s="10" t="s">
        <v>176</v>
      </c>
      <c r="B320" s="10"/>
      <c r="C320" s="10"/>
      <c r="D320" s="62"/>
      <c r="E320" s="38"/>
      <c r="F320" s="43">
        <v>8.19</v>
      </c>
      <c r="H320" s="27" t="s">
        <v>19</v>
      </c>
      <c r="I320" s="28" t="s">
        <v>19</v>
      </c>
      <c r="J320" s="20" t="s">
        <v>20</v>
      </c>
      <c r="K320" s="21" t="s">
        <v>21</v>
      </c>
      <c r="L320" s="2"/>
      <c r="M320" s="2"/>
      <c r="N320" s="22"/>
    </row>
    <row r="321" spans="1:24">
      <c r="A321" s="10" t="s">
        <v>176</v>
      </c>
      <c r="B321" s="10"/>
      <c r="C321" s="10"/>
      <c r="D321" s="62"/>
      <c r="E321" s="38"/>
      <c r="F321" s="43">
        <v>8.19</v>
      </c>
      <c r="H321" s="27" t="s">
        <v>23</v>
      </c>
      <c r="I321" s="28" t="s">
        <v>24</v>
      </c>
      <c r="J321" s="20"/>
      <c r="K321" s="21" t="s">
        <v>25</v>
      </c>
      <c r="L321" s="2" t="s">
        <v>26</v>
      </c>
      <c r="M321" s="2" t="s">
        <v>27</v>
      </c>
      <c r="N321" s="2" t="s">
        <v>28</v>
      </c>
    </row>
    <row r="322" spans="1:24">
      <c r="A322" s="10" t="s">
        <v>176</v>
      </c>
      <c r="B322" s="10"/>
      <c r="C322" s="10"/>
      <c r="D322" s="62"/>
      <c r="E322" s="38"/>
      <c r="F322" s="43">
        <v>8.19</v>
      </c>
      <c r="H322" s="73">
        <v>63.977123174710187</v>
      </c>
      <c r="I322" s="6">
        <f>H322*1000</f>
        <v>63977.123174710185</v>
      </c>
      <c r="J322" s="45"/>
      <c r="K322" s="19"/>
      <c r="L322" s="46"/>
      <c r="M322" s="36"/>
      <c r="N322" s="12"/>
    </row>
    <row r="323" spans="1:24">
      <c r="A323" s="5"/>
      <c r="B323" s="10"/>
      <c r="C323" s="10"/>
      <c r="D323" s="42"/>
      <c r="E323" s="38"/>
      <c r="F323" s="43"/>
      <c r="H323" s="47"/>
      <c r="I323" s="48" t="s">
        <v>30</v>
      </c>
      <c r="J323" s="48" t="s">
        <v>31</v>
      </c>
      <c r="K323" s="19"/>
      <c r="L323" s="46"/>
      <c r="M323" s="36"/>
      <c r="N323" s="12"/>
    </row>
    <row r="324" spans="1:24">
      <c r="A324" s="5"/>
      <c r="B324" s="10"/>
      <c r="C324" s="10" t="s">
        <v>162</v>
      </c>
      <c r="D324" s="42"/>
      <c r="E324" s="38"/>
      <c r="F324" s="43"/>
      <c r="H324" s="47"/>
      <c r="I324" s="46">
        <v>693.82435224344385</v>
      </c>
      <c r="J324" s="45">
        <f>I324/1000</f>
        <v>0.69382435224344385</v>
      </c>
      <c r="K324" s="19">
        <f>J324*H$322</f>
        <v>44.388886045092313</v>
      </c>
      <c r="L324" s="49">
        <f>K324/(0.5)/($F320)</f>
        <v>10.839776811988356</v>
      </c>
      <c r="M324" s="12">
        <f>L324*4.184</f>
        <v>45.353626181359282</v>
      </c>
      <c r="N324" s="12">
        <f t="shared" ref="N324:N325" si="45">M324/1000</f>
        <v>4.5353626181359283E-2</v>
      </c>
    </row>
    <row r="325" spans="1:24">
      <c r="A325" s="5"/>
      <c r="B325" s="10"/>
      <c r="C325" s="10" t="s">
        <v>163</v>
      </c>
      <c r="D325" s="42"/>
      <c r="E325" s="38"/>
      <c r="F325" s="43"/>
      <c r="H325" s="47"/>
      <c r="I325" s="46">
        <v>738.43249829597812</v>
      </c>
      <c r="J325" s="45">
        <f>I325/1000</f>
        <v>0.73843249829597812</v>
      </c>
      <c r="K325" s="19">
        <f>J325*H$322</f>
        <v>47.242786899690763</v>
      </c>
      <c r="L325" s="49">
        <f>K325/(0.5)/($F320)</f>
        <v>11.536700097604582</v>
      </c>
      <c r="M325" s="12">
        <f>L325*4.184</f>
        <v>48.269553208377573</v>
      </c>
      <c r="N325" s="12">
        <f t="shared" si="45"/>
        <v>4.8269553208377572E-2</v>
      </c>
    </row>
    <row r="326" spans="1:24">
      <c r="A326" s="5"/>
      <c r="B326" s="54" t="s">
        <v>35</v>
      </c>
      <c r="C326" s="54"/>
      <c r="D326" s="55"/>
      <c r="E326" s="38"/>
      <c r="F326" s="56"/>
      <c r="H326" s="36"/>
      <c r="J326" s="39"/>
      <c r="K326" s="93"/>
      <c r="L326" s="49">
        <f>AVERAGE(L324:L325)</f>
        <v>11.188238454796469</v>
      </c>
      <c r="M326" s="92">
        <f>AVERAGE(M324:M325)</f>
        <v>46.811589694868431</v>
      </c>
      <c r="N326" s="49">
        <f>AVERAGE(N324:N325)</f>
        <v>4.6811589694868427E-2</v>
      </c>
    </row>
    <row r="327" spans="1:24">
      <c r="A327" s="5"/>
      <c r="B327" s="54" t="s">
        <v>36</v>
      </c>
      <c r="C327" s="54"/>
      <c r="D327" s="55"/>
      <c r="E327" s="38"/>
      <c r="F327" s="56"/>
      <c r="H327" s="36"/>
      <c r="J327" s="39"/>
      <c r="K327" s="40"/>
      <c r="L327" s="46">
        <f>ABS(L325-L324)</f>
        <v>0.69692328561622574</v>
      </c>
      <c r="M327" s="87">
        <f>ABS(M325-M324)</f>
        <v>2.9159270270182915</v>
      </c>
      <c r="N327" s="46">
        <f>ABS(N325-N324)</f>
        <v>2.9159270270182891E-3</v>
      </c>
    </row>
    <row r="328" spans="1:24">
      <c r="A328" s="5"/>
      <c r="B328" s="54" t="s">
        <v>37</v>
      </c>
      <c r="C328" s="54"/>
      <c r="D328" s="55"/>
      <c r="E328" s="38"/>
      <c r="F328" s="56"/>
      <c r="H328" s="36"/>
      <c r="J328" s="39"/>
      <c r="K328" s="40"/>
      <c r="L328" s="57">
        <f>COUNT(L324:L325)</f>
        <v>2</v>
      </c>
      <c r="M328" s="90">
        <f>COUNT(M324:M325)</f>
        <v>2</v>
      </c>
      <c r="N328" s="57">
        <f>COUNT(N324:N325)</f>
        <v>2</v>
      </c>
    </row>
    <row r="329" spans="1:24">
      <c r="A329" s="5"/>
      <c r="B329" s="54" t="s">
        <v>38</v>
      </c>
      <c r="C329" s="54"/>
      <c r="D329" s="55"/>
      <c r="E329" s="38"/>
      <c r="F329" s="56"/>
      <c r="H329" s="36"/>
      <c r="J329" s="39"/>
      <c r="K329" s="40"/>
      <c r="L329" s="58">
        <f>L327/L326</f>
        <v>6.2290707195058956E-2</v>
      </c>
      <c r="M329" s="91">
        <f>M327/M326</f>
        <v>6.2290707195059018E-2</v>
      </c>
      <c r="N329" s="58">
        <f>N327/N326</f>
        <v>6.229070719505897E-2</v>
      </c>
    </row>
    <row r="330" spans="1:24">
      <c r="A330" s="5"/>
      <c r="B330" s="54"/>
      <c r="C330" s="54"/>
      <c r="D330" s="55"/>
      <c r="E330" s="38"/>
      <c r="F330" s="56"/>
      <c r="H330" s="36"/>
      <c r="J330" s="39"/>
      <c r="K330" s="40"/>
      <c r="L330" s="58"/>
      <c r="M330" s="58"/>
      <c r="N330" s="58"/>
    </row>
    <row r="331" spans="1:24" ht="12">
      <c r="A331" s="24" t="s">
        <v>168</v>
      </c>
      <c r="D331" s="20" t="s">
        <v>169</v>
      </c>
      <c r="E331" s="24" t="s">
        <v>170</v>
      </c>
    </row>
    <row r="332" spans="1:24" ht="12">
      <c r="A332" s="24" t="s">
        <v>170</v>
      </c>
      <c r="B332" s="9" t="s">
        <v>171</v>
      </c>
      <c r="C332" s="16" t="s">
        <v>8</v>
      </c>
      <c r="D332" s="21" t="s">
        <v>21</v>
      </c>
      <c r="E332" s="2" t="s">
        <v>26</v>
      </c>
      <c r="F332" s="2" t="s">
        <v>27</v>
      </c>
    </row>
    <row r="333" spans="1:24" ht="12">
      <c r="A333" s="24" t="s">
        <v>31</v>
      </c>
      <c r="C333" s="25" t="s">
        <v>10</v>
      </c>
      <c r="D333" s="65" t="s">
        <v>172</v>
      </c>
    </row>
    <row r="334" spans="1:24" ht="18">
      <c r="A334" s="66">
        <v>3.1113717088021451</v>
      </c>
      <c r="B334" s="67">
        <v>45.79310000000001</v>
      </c>
      <c r="C334" s="56">
        <v>218.58333333319752</v>
      </c>
      <c r="D334" s="29">
        <f>A334*B334</f>
        <v>142.47935579834754</v>
      </c>
      <c r="E334" s="49">
        <f>D334/(0.0039*8)/(C334/24)</f>
        <v>501.40833149981904</v>
      </c>
      <c r="F334" s="97">
        <f>E334*4.184</f>
        <v>2097.892458995243</v>
      </c>
    </row>
    <row r="335" spans="1:24" ht="18">
      <c r="A335" s="66">
        <v>2.6160854671105609</v>
      </c>
      <c r="B335" s="68">
        <v>46.768766666666671</v>
      </c>
      <c r="C335" s="56">
        <v>218.58333333319752</v>
      </c>
      <c r="D335" s="29">
        <f t="shared" ref="D335:D345" si="46">A335*B335</f>
        <v>122.35109079135151</v>
      </c>
      <c r="E335" s="49">
        <f t="shared" ref="E335:E345" si="47">D335/(0.0039*8)/(C335/24)</f>
        <v>430.57365010619975</v>
      </c>
      <c r="F335" s="97">
        <f t="shared" ref="F335:F345" si="48">E335*4.184</f>
        <v>1801.5201520443397</v>
      </c>
    </row>
    <row r="336" spans="1:24" s="4" customFormat="1" ht="18">
      <c r="A336" s="66">
        <v>3.0755469489567044</v>
      </c>
      <c r="B336" s="68">
        <v>40.746400000000001</v>
      </c>
      <c r="C336" s="56">
        <v>218.58333333319752</v>
      </c>
      <c r="D336" s="29">
        <f t="shared" si="46"/>
        <v>125.31746620096946</v>
      </c>
      <c r="E336" s="49">
        <f t="shared" si="47"/>
        <v>441.01281398650048</v>
      </c>
      <c r="F336" s="97">
        <f t="shared" si="48"/>
        <v>1845.1976137195181</v>
      </c>
      <c r="H336" s="5"/>
      <c r="I336" s="6"/>
      <c r="J336" s="7"/>
      <c r="K336" s="8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s="4" customFormat="1" ht="18">
      <c r="A337" s="66">
        <v>3.0967376139906104</v>
      </c>
      <c r="B337" s="68">
        <v>39.013500000000008</v>
      </c>
      <c r="C337" s="56">
        <v>218.58333333319752</v>
      </c>
      <c r="D337" s="29">
        <f t="shared" si="46"/>
        <v>120.8145729034227</v>
      </c>
      <c r="E337" s="49">
        <f t="shared" si="47"/>
        <v>425.16639046364213</v>
      </c>
      <c r="F337" s="97">
        <f t="shared" si="48"/>
        <v>1778.8961776998788</v>
      </c>
      <c r="H337" s="5"/>
      <c r="I337" s="6"/>
      <c r="J337" s="7"/>
      <c r="K337" s="8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s="4" customFormat="1" ht="18">
      <c r="A338" s="66">
        <v>2.8310131794408822</v>
      </c>
      <c r="B338" s="68">
        <v>36.586699999999993</v>
      </c>
      <c r="C338" s="56">
        <v>218.58333333319752</v>
      </c>
      <c r="D338" s="29">
        <f t="shared" si="46"/>
        <v>103.57742989224971</v>
      </c>
      <c r="E338" s="49">
        <f t="shared" si="47"/>
        <v>364.50604378655351</v>
      </c>
      <c r="F338" s="97">
        <f t="shared" si="48"/>
        <v>1525.09328720294</v>
      </c>
      <c r="H338" s="5"/>
      <c r="I338" s="6"/>
      <c r="J338" s="7"/>
      <c r="K338" s="8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s="4" customFormat="1" ht="18">
      <c r="A339" s="66">
        <v>2.8396195682545269</v>
      </c>
      <c r="B339" s="68">
        <v>34.887266666666662</v>
      </c>
      <c r="C339" s="56">
        <v>218.58333333319752</v>
      </c>
      <c r="D339" s="29">
        <f t="shared" si="46"/>
        <v>99.066565109580537</v>
      </c>
      <c r="E339" s="49">
        <f t="shared" si="47"/>
        <v>348.63156729396906</v>
      </c>
      <c r="F339" s="97">
        <f t="shared" si="48"/>
        <v>1458.6744775579666</v>
      </c>
      <c r="H339" s="5"/>
      <c r="I339" s="6"/>
      <c r="J339" s="7"/>
      <c r="K339" s="8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s="4" customFormat="1" ht="18">
      <c r="A340" s="66">
        <v>2.8890809402326294</v>
      </c>
      <c r="B340" s="68">
        <v>36.1556</v>
      </c>
      <c r="C340" s="56">
        <v>218.58333333319752</v>
      </c>
      <c r="D340" s="29">
        <f t="shared" si="46"/>
        <v>104.45645484267486</v>
      </c>
      <c r="E340" s="49">
        <f t="shared" si="47"/>
        <v>367.59947743713224</v>
      </c>
      <c r="F340" s="97">
        <f t="shared" si="48"/>
        <v>1538.0362135969613</v>
      </c>
      <c r="H340" s="5"/>
      <c r="I340" s="6"/>
      <c r="J340" s="7"/>
      <c r="K340" s="8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s="4" customFormat="1" ht="18">
      <c r="A341" s="66">
        <v>2.9537524276839546</v>
      </c>
      <c r="B341" s="68">
        <v>28.034066666666668</v>
      </c>
      <c r="C341" s="56">
        <v>218.58333333319752</v>
      </c>
      <c r="D341" s="29">
        <f t="shared" si="46"/>
        <v>82.805692474520498</v>
      </c>
      <c r="E341" s="49">
        <f t="shared" si="47"/>
        <v>291.40687694503168</v>
      </c>
      <c r="F341" s="97">
        <f t="shared" si="48"/>
        <v>1219.2463731380126</v>
      </c>
      <c r="H341" s="5"/>
      <c r="I341" s="6"/>
      <c r="J341" s="7"/>
      <c r="K341" s="8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s="4" customFormat="1" ht="18">
      <c r="A342" s="66">
        <v>2.8317094896229493</v>
      </c>
      <c r="B342" s="68">
        <v>29.694600000000001</v>
      </c>
      <c r="C342" s="56">
        <v>218.58333333319752</v>
      </c>
      <c r="D342" s="29">
        <f t="shared" si="46"/>
        <v>84.086480610557629</v>
      </c>
      <c r="E342" s="49">
        <f t="shared" si="47"/>
        <v>295.91418145028257</v>
      </c>
      <c r="F342" s="97">
        <f t="shared" si="48"/>
        <v>1238.1049351879824</v>
      </c>
      <c r="H342" s="5"/>
      <c r="I342" s="6"/>
      <c r="J342" s="7"/>
      <c r="K342" s="8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s="4" customFormat="1" ht="18">
      <c r="A343" s="66">
        <v>2.6384181087551335</v>
      </c>
      <c r="B343" s="68">
        <v>21.999666666666666</v>
      </c>
      <c r="C343" s="56">
        <v>218.58333333319752</v>
      </c>
      <c r="D343" s="29">
        <f t="shared" si="46"/>
        <v>58.044318919910019</v>
      </c>
      <c r="E343" s="49">
        <f t="shared" si="47"/>
        <v>204.26752310605971</v>
      </c>
      <c r="F343" s="97">
        <f t="shared" si="48"/>
        <v>854.65531667575385</v>
      </c>
      <c r="H343" s="5"/>
      <c r="I343" s="6"/>
      <c r="J343" s="7"/>
      <c r="K343" s="8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s="4" customFormat="1" ht="18">
      <c r="A344" s="66">
        <v>2.621725492340242</v>
      </c>
      <c r="B344" s="68">
        <v>23.531700000000004</v>
      </c>
      <c r="C344" s="56">
        <v>218.58333333319752</v>
      </c>
      <c r="D344" s="29">
        <f t="shared" si="46"/>
        <v>61.693657768102881</v>
      </c>
      <c r="E344" s="49">
        <f t="shared" si="47"/>
        <v>217.11014786876291</v>
      </c>
      <c r="F344" s="97">
        <f t="shared" si="48"/>
        <v>908.38885868290402</v>
      </c>
      <c r="H344" s="5"/>
      <c r="I344" s="6"/>
      <c r="J344" s="7"/>
      <c r="K344" s="8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s="4" customFormat="1" ht="18">
      <c r="A345" s="66">
        <v>2.2755893386148198</v>
      </c>
      <c r="B345" s="68">
        <v>19.169533333333341</v>
      </c>
      <c r="C345" s="56">
        <v>218.58333333319752</v>
      </c>
      <c r="D345" s="29">
        <f t="shared" si="46"/>
        <v>43.621985679554761</v>
      </c>
      <c r="E345" s="49">
        <f t="shared" si="47"/>
        <v>153.51295585060629</v>
      </c>
      <c r="F345" s="97">
        <f t="shared" si="48"/>
        <v>642.29820727893673</v>
      </c>
      <c r="H345" s="5"/>
      <c r="I345" s="6"/>
      <c r="J345" s="7"/>
      <c r="K345" s="8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7" spans="1:24" s="4" customFormat="1" ht="12">
      <c r="A347" s="24" t="s">
        <v>173</v>
      </c>
      <c r="B347" s="9"/>
      <c r="C347" s="9"/>
      <c r="D347" s="20" t="s">
        <v>169</v>
      </c>
      <c r="E347" s="24"/>
      <c r="F347" s="30"/>
      <c r="H347" s="5"/>
      <c r="I347" s="6"/>
      <c r="J347" s="7"/>
      <c r="K347" s="8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s="4" customFormat="1" ht="12">
      <c r="A348" s="24" t="s">
        <v>174</v>
      </c>
      <c r="B348" s="9" t="s">
        <v>171</v>
      </c>
      <c r="C348" s="16" t="s">
        <v>8</v>
      </c>
      <c r="D348" s="21" t="s">
        <v>21</v>
      </c>
      <c r="E348" s="2" t="s">
        <v>26</v>
      </c>
      <c r="F348" s="30"/>
      <c r="H348" s="5"/>
      <c r="I348" s="6"/>
      <c r="J348" s="7"/>
      <c r="K348" s="8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s="4" customFormat="1" ht="12">
      <c r="A349" s="24" t="s">
        <v>31</v>
      </c>
      <c r="B349" s="9"/>
      <c r="C349" s="25" t="s">
        <v>10</v>
      </c>
      <c r="D349" s="65" t="s">
        <v>172</v>
      </c>
      <c r="E349" s="33"/>
      <c r="F349" s="1" t="s">
        <v>1</v>
      </c>
      <c r="H349" s="5"/>
      <c r="I349" s="6"/>
      <c r="J349" s="7"/>
      <c r="K349" s="8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s="4" customFormat="1" ht="18">
      <c r="A350" s="69">
        <v>3.1655904615123243</v>
      </c>
      <c r="B350" s="67">
        <v>22.51039999999999</v>
      </c>
      <c r="C350" s="67">
        <v>310.8</v>
      </c>
      <c r="D350" s="29">
        <f>B350*A350</f>
        <v>71.258707524826988</v>
      </c>
      <c r="E350" s="49">
        <f>D350/(0.0039*3)/(C350/24)</f>
        <v>470.30793997179813</v>
      </c>
      <c r="F350" s="11">
        <v>100</v>
      </c>
      <c r="H350" s="5"/>
      <c r="I350" s="6"/>
      <c r="J350" s="7"/>
      <c r="K350" s="8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s="4" customFormat="1" ht="18">
      <c r="A351" s="69">
        <v>3.6694515637031309</v>
      </c>
      <c r="B351" s="67">
        <v>23.35199999999999</v>
      </c>
      <c r="C351" s="67">
        <v>310.8</v>
      </c>
      <c r="D351" s="29">
        <f t="shared" ref="D351:D361" si="49">B351*A351</f>
        <v>85.689032915595476</v>
      </c>
      <c r="E351" s="49">
        <f t="shared" ref="E351:E361" si="50">D351/(0.0039*3)/(C351/24)</f>
        <v>565.54818279111294</v>
      </c>
      <c r="F351" s="11">
        <v>110</v>
      </c>
      <c r="H351" s="5"/>
      <c r="I351" s="6"/>
      <c r="J351" s="7"/>
      <c r="K351" s="8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s="4" customFormat="1" ht="18">
      <c r="A352" s="69">
        <v>3.5738749177458904</v>
      </c>
      <c r="B352" s="67">
        <v>24.825799999999987</v>
      </c>
      <c r="C352" s="67">
        <v>310.8</v>
      </c>
      <c r="D352" s="29">
        <f t="shared" si="49"/>
        <v>88.724303932975872</v>
      </c>
      <c r="E352" s="49">
        <f t="shared" si="50"/>
        <v>585.58099153863225</v>
      </c>
      <c r="F352" s="11">
        <v>120</v>
      </c>
      <c r="H352" s="5"/>
      <c r="I352" s="6"/>
      <c r="J352" s="7"/>
      <c r="K352" s="8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s="4" customFormat="1" ht="18">
      <c r="A353" s="69">
        <v>2.2494378764790879</v>
      </c>
      <c r="B353" s="67">
        <v>17.128199999999993</v>
      </c>
      <c r="C353" s="67">
        <v>310.8</v>
      </c>
      <c r="D353" s="29">
        <f t="shared" si="49"/>
        <v>38.528821835909099</v>
      </c>
      <c r="E353" s="49">
        <f t="shared" si="50"/>
        <v>254.29047840747845</v>
      </c>
      <c r="F353" s="11">
        <v>130</v>
      </c>
      <c r="H353" s="5"/>
      <c r="I353" s="6"/>
      <c r="J353" s="7"/>
      <c r="K353" s="8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s="4" customFormat="1" ht="18">
      <c r="A354" s="69">
        <v>2.9445559495396205</v>
      </c>
      <c r="B354" s="67">
        <v>18.036400000000015</v>
      </c>
      <c r="C354" s="67">
        <v>310.8</v>
      </c>
      <c r="D354" s="29">
        <f t="shared" si="49"/>
        <v>53.109188928276453</v>
      </c>
      <c r="E354" s="49">
        <f t="shared" si="50"/>
        <v>350.52099744762205</v>
      </c>
      <c r="F354" s="11">
        <v>140</v>
      </c>
      <c r="H354" s="5"/>
      <c r="I354" s="6"/>
      <c r="J354" s="7"/>
      <c r="K354" s="8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s="4" customFormat="1" ht="18">
      <c r="A355" s="69">
        <v>2.5292860160374429</v>
      </c>
      <c r="B355" s="67">
        <v>18.899899999999988</v>
      </c>
      <c r="C355" s="67">
        <v>310.8</v>
      </c>
      <c r="D355" s="29">
        <f t="shared" si="49"/>
        <v>47.803252774506035</v>
      </c>
      <c r="E355" s="49">
        <f t="shared" si="50"/>
        <v>315.50178381352367</v>
      </c>
      <c r="F355" s="11">
        <v>150</v>
      </c>
      <c r="H355" s="5"/>
      <c r="I355" s="6"/>
      <c r="J355" s="7"/>
      <c r="K355" s="8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s="4" customFormat="1" ht="18">
      <c r="A356" s="69">
        <v>2.6391402284906729</v>
      </c>
      <c r="B356" s="67">
        <v>21.640200000000007</v>
      </c>
      <c r="C356" s="67">
        <v>310.8</v>
      </c>
      <c r="D356" s="29">
        <f t="shared" si="49"/>
        <v>57.111522372583877</v>
      </c>
      <c r="E356" s="49">
        <f t="shared" si="50"/>
        <v>376.93642459547823</v>
      </c>
      <c r="F356" s="11">
        <v>160</v>
      </c>
      <c r="H356" s="5"/>
      <c r="I356" s="6"/>
      <c r="J356" s="7"/>
      <c r="K356" s="8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s="4" customFormat="1" ht="18">
      <c r="A357" s="69">
        <v>2.5213870131610405</v>
      </c>
      <c r="B357" s="67">
        <v>19.080100000000002</v>
      </c>
      <c r="C357" s="67">
        <v>310.8</v>
      </c>
      <c r="D357" s="29">
        <f t="shared" si="49"/>
        <v>48.108316349813975</v>
      </c>
      <c r="E357" s="49">
        <f t="shared" si="50"/>
        <v>317.51520542397765</v>
      </c>
      <c r="F357" s="11">
        <v>175</v>
      </c>
      <c r="H357" s="5"/>
      <c r="I357" s="6"/>
      <c r="J357" s="7"/>
      <c r="K357" s="8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s="4" customFormat="1" ht="18">
      <c r="A358" s="69">
        <v>2.5503876051613616</v>
      </c>
      <c r="B358" s="67">
        <v>16.40809999999999</v>
      </c>
      <c r="C358" s="67">
        <v>310.8</v>
      </c>
      <c r="D358" s="29">
        <f t="shared" si="49"/>
        <v>41.847014864248116</v>
      </c>
      <c r="E358" s="49">
        <f t="shared" si="50"/>
        <v>276.19057429461185</v>
      </c>
      <c r="F358" s="11">
        <v>200</v>
      </c>
      <c r="H358" s="5"/>
      <c r="I358" s="6"/>
      <c r="J358" s="7"/>
      <c r="K358" s="8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s="4" customFormat="1" ht="18">
      <c r="A359" s="69">
        <v>2.34115874911675</v>
      </c>
      <c r="B359" s="67">
        <v>15.786000000000001</v>
      </c>
      <c r="C359" s="67">
        <v>310.8</v>
      </c>
      <c r="D359" s="29">
        <f t="shared" si="49"/>
        <v>36.957532013557021</v>
      </c>
      <c r="E359" s="49">
        <f t="shared" si="50"/>
        <v>243.91995520943155</v>
      </c>
      <c r="F359" s="11">
        <v>250</v>
      </c>
      <c r="H359" s="5"/>
      <c r="I359" s="6"/>
      <c r="J359" s="7"/>
      <c r="K359" s="8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s="4" customFormat="1" ht="18">
      <c r="A360" s="69">
        <v>0.40253268543122017</v>
      </c>
      <c r="B360" s="67">
        <v>11.795500000000004</v>
      </c>
      <c r="C360" s="67">
        <v>310.8</v>
      </c>
      <c r="D360" s="29">
        <f t="shared" si="49"/>
        <v>4.7480742910039595</v>
      </c>
      <c r="E360" s="49">
        <f t="shared" si="50"/>
        <v>31.337321657947793</v>
      </c>
      <c r="F360" s="11">
        <v>300</v>
      </c>
      <c r="H360" s="5"/>
      <c r="I360" s="6"/>
      <c r="J360" s="7"/>
      <c r="K360" s="8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s="4" customFormat="1" ht="18">
      <c r="A361" s="69">
        <v>0.62609031852473274</v>
      </c>
      <c r="B361" s="67">
        <v>7.4001999999999981</v>
      </c>
      <c r="C361" s="67">
        <v>310.8</v>
      </c>
      <c r="D361" s="29">
        <f t="shared" si="49"/>
        <v>4.6331935751467261</v>
      </c>
      <c r="E361" s="49">
        <f t="shared" si="50"/>
        <v>30.57910817507657</v>
      </c>
      <c r="F361" s="11">
        <v>500</v>
      </c>
      <c r="H361" s="5"/>
      <c r="I361" s="6"/>
      <c r="J361" s="7"/>
      <c r="K361" s="8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</sheetData>
  <pageMargins left="0.75" right="0.75" top="1" bottom="1" header="0.5" footer="0.5"/>
  <pageSetup orientation="portrait" horizontalDpi="4294967292" verticalDpi="4294967292"/>
  <ignoredErrors>
    <ignoredError sqref="M113 M170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FLUX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Grabowski</dc:creator>
  <cp:lastModifiedBy>Eric  Grabowski</cp:lastModifiedBy>
  <dcterms:created xsi:type="dcterms:W3CDTF">2018-10-17T23:30:04Z</dcterms:created>
  <dcterms:modified xsi:type="dcterms:W3CDTF">2019-03-21T16:27:17Z</dcterms:modified>
</cp:coreProperties>
</file>