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0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cmore3/Desktop/Final Data Energy Paper/"/>
    </mc:Choice>
  </mc:AlternateContent>
  <xr:revisionPtr revIDLastSave="0" documentId="13_ncr:1_{835C8C9D-EB73-0C4A-A70B-C4F421A4142E}" xr6:coauthVersionLast="43" xr6:coauthVersionMax="43" xr10:uidLastSave="{00000000-0000-0000-0000-000000000000}"/>
  <bookViews>
    <workbookView xWindow="29180" yWindow="460" windowWidth="36840" windowHeight="19400" xr2:uid="{00000000-000D-0000-FFFF-FFFF00000000}"/>
  </bookViews>
  <sheets>
    <sheet name="Act. STANDARD" sheetId="1" r:id="rId1"/>
    <sheet name="PLK &amp; CHECK STANDARD" sheetId="8" r:id="rId2"/>
    <sheet name="Black Carbon Run" sheetId="18" r:id="rId3"/>
    <sheet name=" BC" sheetId="34" r:id="rId4"/>
  </sheets>
  <externalReferences>
    <externalReference r:id="rId5"/>
  </externalReferences>
  <definedNames>
    <definedName name="_xlnm.Print_Area" localSheetId="0">'Act. STANDARD'!$A$1:$J$42</definedName>
    <definedName name="_xlnm.Print_Area" localSheetId="2">'Black Carbon Run'!$A$1:$G$40</definedName>
    <definedName name="_xlnm.Print_Area" localSheetId="1">'PLK &amp; CHECK STANDARD'!$A$1:$O$16</definedName>
  </definedName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8" i="18" l="1"/>
  <c r="D33" i="34"/>
  <c r="E33" i="34" s="1"/>
  <c r="D34" i="34"/>
  <c r="E34" i="34" s="1"/>
  <c r="D35" i="34"/>
  <c r="E35" i="34" s="1"/>
  <c r="D41" i="34"/>
  <c r="C21" i="1"/>
  <c r="D9" i="8"/>
  <c r="B6" i="1"/>
  <c r="C12" i="1" s="1"/>
  <c r="B7" i="1"/>
  <c r="B8" i="1"/>
  <c r="D9" i="18"/>
  <c r="D46" i="34"/>
  <c r="E46" i="34" s="1"/>
  <c r="D47" i="34"/>
  <c r="I47" i="34" s="1"/>
  <c r="E47" i="34"/>
  <c r="M47" i="34" s="1"/>
  <c r="D48" i="34"/>
  <c r="E48" i="34"/>
  <c r="E51" i="34"/>
  <c r="M48" i="34" s="1"/>
  <c r="I48" i="34"/>
  <c r="H43" i="34"/>
  <c r="K43" i="34" s="1"/>
  <c r="E43" i="34"/>
  <c r="E41" i="34"/>
  <c r="L41" i="34" s="1"/>
  <c r="D40" i="34"/>
  <c r="I40" i="34" s="1"/>
  <c r="J41" i="34" s="1"/>
  <c r="E37" i="34"/>
  <c r="H37" i="34"/>
  <c r="J37" i="34"/>
  <c r="K37" i="34"/>
  <c r="D27" i="34"/>
  <c r="E27" i="34"/>
  <c r="L27" i="34" s="1"/>
  <c r="D28" i="34"/>
  <c r="E28" i="34" s="1"/>
  <c r="E30" i="34"/>
  <c r="J30" i="34" s="1"/>
  <c r="H30" i="34"/>
  <c r="K30" i="34"/>
  <c r="D21" i="34"/>
  <c r="E21" i="34" s="1"/>
  <c r="D22" i="34"/>
  <c r="E22" i="34" s="1"/>
  <c r="E24" i="34"/>
  <c r="H24" i="34"/>
  <c r="K24" i="34" s="1"/>
  <c r="D15" i="34"/>
  <c r="E15" i="34" s="1"/>
  <c r="D16" i="34"/>
  <c r="E16" i="34" s="1"/>
  <c r="E18" i="34"/>
  <c r="H18" i="34"/>
  <c r="K18" i="34" s="1"/>
  <c r="J18" i="34"/>
  <c r="D9" i="34"/>
  <c r="E9" i="34"/>
  <c r="F10" i="34" s="1"/>
  <c r="D10" i="34"/>
  <c r="I10" i="34" s="1"/>
  <c r="E10" i="34"/>
  <c r="L10" i="34" s="1"/>
  <c r="E12" i="34"/>
  <c r="H12" i="34"/>
  <c r="K12" i="34"/>
  <c r="I41" i="34"/>
  <c r="I33" i="34"/>
  <c r="I34" i="34"/>
  <c r="I27" i="34"/>
  <c r="I22" i="34"/>
  <c r="I15" i="34"/>
  <c r="I9" i="34"/>
  <c r="J10" i="34" s="1"/>
  <c r="C19" i="8"/>
  <c r="C22" i="1"/>
  <c r="C23" i="1" s="1"/>
  <c r="C18" i="8"/>
  <c r="C16" i="8"/>
  <c r="C17" i="8"/>
  <c r="B2" i="18"/>
  <c r="C2" i="18"/>
  <c r="C2" i="8"/>
  <c r="B2" i="8"/>
  <c r="G48" i="34" l="1"/>
  <c r="H48" i="34" s="1"/>
  <c r="M46" i="34"/>
  <c r="L34" i="34"/>
  <c r="M34" i="34"/>
  <c r="I21" i="34"/>
  <c r="J22" i="34" s="1"/>
  <c r="J12" i="34"/>
  <c r="M12" i="34" s="1"/>
  <c r="N12" i="34" s="1"/>
  <c r="I46" i="34"/>
  <c r="E40" i="34"/>
  <c r="L40" i="34" s="1"/>
  <c r="R41" i="34" s="1"/>
  <c r="S41" i="34" s="1"/>
  <c r="I16" i="34"/>
  <c r="J16" i="34" s="1"/>
  <c r="J24" i="34"/>
  <c r="L9" i="34"/>
  <c r="R10" i="34" s="1"/>
  <c r="J43" i="34"/>
  <c r="J48" i="34"/>
  <c r="M21" i="34"/>
  <c r="F22" i="34"/>
  <c r="M24" i="34" s="1"/>
  <c r="N24" i="34" s="1"/>
  <c r="L21" i="34"/>
  <c r="M35" i="34"/>
  <c r="L35" i="34"/>
  <c r="D41" i="18"/>
  <c r="R35" i="34"/>
  <c r="Q35" i="34"/>
  <c r="G22" i="34"/>
  <c r="M22" i="34"/>
  <c r="L22" i="34"/>
  <c r="M9" i="34"/>
  <c r="O48" i="34"/>
  <c r="N48" i="34"/>
  <c r="M16" i="34"/>
  <c r="G16" i="34"/>
  <c r="L16" i="34"/>
  <c r="F35" i="34"/>
  <c r="M37" i="34" s="1"/>
  <c r="N37" i="34" s="1"/>
  <c r="G35" i="34"/>
  <c r="H35" i="34" s="1"/>
  <c r="L33" i="34"/>
  <c r="M33" i="34"/>
  <c r="L15" i="34"/>
  <c r="F16" i="34"/>
  <c r="M18" i="34" s="1"/>
  <c r="N18" i="34" s="1"/>
  <c r="M15" i="34"/>
  <c r="G28" i="34"/>
  <c r="L28" i="34"/>
  <c r="Q28" i="34" s="1"/>
  <c r="M28" i="34"/>
  <c r="Q41" i="34"/>
  <c r="D8" i="18"/>
  <c r="D8" i="8"/>
  <c r="C45" i="18"/>
  <c r="M10" i="34"/>
  <c r="M27" i="34"/>
  <c r="M41" i="34"/>
  <c r="E17" i="8"/>
  <c r="I28" i="34"/>
  <c r="J28" i="34" s="1"/>
  <c r="G10" i="34"/>
  <c r="H10" i="34" s="1"/>
  <c r="F48" i="34"/>
  <c r="Q10" i="34"/>
  <c r="S10" i="34" s="1"/>
  <c r="F28" i="34"/>
  <c r="M30" i="34" s="1"/>
  <c r="N30" i="34" s="1"/>
  <c r="I35" i="34"/>
  <c r="J35" i="34" s="1"/>
  <c r="S35" i="34" l="1"/>
  <c r="R28" i="34"/>
  <c r="F41" i="34"/>
  <c r="M43" i="34" s="1"/>
  <c r="N43" i="34" s="1"/>
  <c r="M40" i="34"/>
  <c r="N41" i="34" s="1"/>
  <c r="G41" i="34"/>
  <c r="H41" i="34" s="1"/>
  <c r="O22" i="34"/>
  <c r="N22" i="34"/>
  <c r="H28" i="34"/>
  <c r="P48" i="34"/>
  <c r="Q22" i="34"/>
  <c r="R22" i="34"/>
  <c r="O16" i="34"/>
  <c r="N16" i="34"/>
  <c r="O10" i="34"/>
  <c r="N10" i="34"/>
  <c r="O35" i="34"/>
  <c r="P35" i="34" s="1"/>
  <c r="N35" i="34"/>
  <c r="N28" i="34"/>
  <c r="O28" i="34"/>
  <c r="P28" i="34" s="1"/>
  <c r="H22" i="34"/>
  <c r="E19" i="8"/>
  <c r="E18" i="8"/>
  <c r="H16" i="34"/>
  <c r="E16" i="8"/>
  <c r="G17" i="8"/>
  <c r="H17" i="8"/>
  <c r="I17" i="8" s="1"/>
  <c r="J17" i="8" s="1"/>
  <c r="F17" i="8"/>
  <c r="C36" i="18"/>
  <c r="C19" i="18"/>
  <c r="C27" i="18"/>
  <c r="D32" i="18"/>
  <c r="D39" i="18"/>
  <c r="C35" i="18"/>
  <c r="C20" i="18"/>
  <c r="D30" i="18"/>
  <c r="D40" i="18"/>
  <c r="C34" i="18"/>
  <c r="C21" i="18"/>
  <c r="C26" i="18"/>
  <c r="D25" i="18"/>
  <c r="D42" i="18"/>
  <c r="C33" i="18"/>
  <c r="C22" i="18"/>
  <c r="C43" i="18"/>
  <c r="C37" i="18"/>
  <c r="D23" i="18"/>
  <c r="D38" i="18"/>
  <c r="C29" i="18"/>
  <c r="C17" i="18"/>
  <c r="C44" i="18"/>
  <c r="C28" i="18"/>
  <c r="C16" i="18"/>
  <c r="D24" i="18"/>
  <c r="D31" i="18"/>
  <c r="R16" i="34"/>
  <c r="Q16" i="34"/>
  <c r="S28" i="34"/>
  <c r="S22" i="34" l="1"/>
  <c r="O41" i="34"/>
  <c r="P41" i="34" s="1"/>
  <c r="H19" i="8"/>
  <c r="I19" i="8" s="1"/>
  <c r="J19" i="8" s="1"/>
  <c r="F19" i="8"/>
  <c r="G19" i="8"/>
  <c r="F16" i="8"/>
  <c r="G16" i="8"/>
  <c r="H16" i="8"/>
  <c r="P16" i="34"/>
  <c r="S16" i="34"/>
  <c r="F18" i="8"/>
  <c r="G18" i="8"/>
  <c r="H18" i="8"/>
  <c r="I18" i="8" s="1"/>
  <c r="J18" i="8" s="1"/>
  <c r="P10" i="34"/>
  <c r="P22" i="34"/>
  <c r="H20" i="8" l="1"/>
  <c r="I20" i="8" s="1"/>
  <c r="J20" i="8" s="1"/>
  <c r="H21" i="8"/>
  <c r="I16" i="8"/>
  <c r="J16" i="8" s="1"/>
  <c r="H23" i="8"/>
  <c r="H22" i="8" l="1"/>
</calcChain>
</file>

<file path=xl/sharedStrings.xml><?xml version="1.0" encoding="utf-8"?>
<sst xmlns="http://schemas.openxmlformats.org/spreadsheetml/2006/main" count="197" uniqueCount="97">
  <si>
    <t>Weight</t>
  </si>
  <si>
    <t>C (ug)</t>
  </si>
  <si>
    <t>sample name</t>
  </si>
  <si>
    <t>weight(ug)</t>
  </si>
  <si>
    <t>C value (ug)</t>
  </si>
  <si>
    <t>C (uV) Reading</t>
  </si>
  <si>
    <t>AVERAGE</t>
  </si>
  <si>
    <t>STDEV</t>
  </si>
  <si>
    <t>CV</t>
  </si>
  <si>
    <t>% RECOVERY C</t>
  </si>
  <si>
    <t>NAME</t>
  </si>
  <si>
    <t>Slope</t>
  </si>
  <si>
    <t>CARBON</t>
  </si>
  <si>
    <t>ERIC G</t>
  </si>
  <si>
    <t>DATE</t>
  </si>
  <si>
    <t>Standard (Acetanilide)</t>
  </si>
  <si>
    <t>Capsule Blanks</t>
  </si>
  <si>
    <t>Carbon</t>
  </si>
  <si>
    <t>BLANK 1</t>
  </si>
  <si>
    <t>BLANK 2</t>
  </si>
  <si>
    <t>BLANK 3</t>
  </si>
  <si>
    <t>RUN NAME</t>
  </si>
  <si>
    <t>CHECK S1</t>
  </si>
  <si>
    <t>diff C</t>
  </si>
  <si>
    <t>C (µg)</t>
  </si>
  <si>
    <t>Reading (µV)</t>
  </si>
  <si>
    <t>µV</t>
  </si>
  <si>
    <t>Cap Bl</t>
  </si>
  <si>
    <r>
      <t>CHECK S</t>
    </r>
    <r>
      <rPr>
        <sz val="10"/>
        <rFont val="Arial"/>
      </rPr>
      <t>2</t>
    </r>
  </si>
  <si>
    <t>%  C</t>
  </si>
  <si>
    <t>Sample</t>
  </si>
  <si>
    <t>Std/Ref</t>
  </si>
  <si>
    <t xml:space="preserve"> Name</t>
  </si>
  <si>
    <t>measured</t>
  </si>
  <si>
    <t>Exeter CHN analyses</t>
  </si>
  <si>
    <t>ugC</t>
  </si>
  <si>
    <t>% C</t>
  </si>
  <si>
    <t>Name</t>
  </si>
  <si>
    <t>Average</t>
  </si>
  <si>
    <t>STDEV/Diff</t>
  </si>
  <si>
    <t>Standard (Acetanilide-Dried)</t>
  </si>
  <si>
    <t>Acetanilide</t>
  </si>
  <si>
    <t>ug sample weighed</t>
  </si>
  <si>
    <t>ugC per ug sample</t>
  </si>
  <si>
    <t>CHECK S3</t>
  </si>
  <si>
    <t>Black Carbon</t>
  </si>
  <si>
    <t>%</t>
  </si>
  <si>
    <t>Black C</t>
  </si>
  <si>
    <t>of</t>
  </si>
  <si>
    <t>% PIC</t>
  </si>
  <si>
    <t>blk</t>
  </si>
  <si>
    <t>HPII-175m-BC</t>
  </si>
  <si>
    <t>HPII-160m-BC</t>
  </si>
  <si>
    <t>std1 0.6087</t>
  </si>
  <si>
    <t>HPII-140m-BC</t>
  </si>
  <si>
    <t>HPII-130m-BC</t>
  </si>
  <si>
    <t>std1 0.0086</t>
  </si>
  <si>
    <t>HPII-120m-BC</t>
  </si>
  <si>
    <t>HPII-100m-BC</t>
  </si>
  <si>
    <t>std1 0.0421</t>
  </si>
  <si>
    <t xml:space="preserve">Black Carbon </t>
  </si>
  <si>
    <t xml:space="preserve">of POC </t>
  </si>
  <si>
    <t xml:space="preserve">total mass (ug) weighed </t>
  </si>
  <si>
    <t>ugBC per ug sample</t>
  </si>
  <si>
    <t>% BC</t>
  </si>
  <si>
    <t>Total C</t>
  </si>
  <si>
    <t>% TC</t>
  </si>
  <si>
    <t>ugPIC per ug sample</t>
  </si>
  <si>
    <t>Calculated POC (TC-PIC)</t>
  </si>
  <si>
    <t>Calculated % PIC</t>
  </si>
  <si>
    <t>HOE-PhoR II-175m-BC</t>
  </si>
  <si>
    <t>HOE-PhoR II-175m-C (previous)</t>
  </si>
  <si>
    <t>HOE-PhoR II-160m-BC</t>
  </si>
  <si>
    <t>HOE-PhoR II-160m-C (previous)</t>
  </si>
  <si>
    <t>HOE-PhoR II-140m-BC</t>
  </si>
  <si>
    <t>HOE-PhoR II-140m-C (previous)</t>
  </si>
  <si>
    <t>HOE-PhoR II-130m-BC</t>
  </si>
  <si>
    <t>HOE-PhoR II-130m-C (previous)</t>
  </si>
  <si>
    <t>HOE-PhoR II-120m-BC</t>
  </si>
  <si>
    <t>HOE-PhoR II-120m-C (previous)</t>
  </si>
  <si>
    <t>HOE-PhoR II-100m-BC</t>
  </si>
  <si>
    <t>HOE-PhoR II-100m-C (previous)</t>
  </si>
  <si>
    <t>CV/%diff</t>
  </si>
  <si>
    <t xml:space="preserve">of TC </t>
  </si>
  <si>
    <t>PIC</t>
  </si>
  <si>
    <t>Calculated POC (TC-BC-PIC)</t>
  </si>
  <si>
    <t>NIST -BC</t>
  </si>
  <si>
    <t>NIST - BC</t>
  </si>
  <si>
    <t>NIST - TOC (previous)</t>
  </si>
  <si>
    <t>n</t>
  </si>
  <si>
    <t>% error</t>
  </si>
  <si>
    <t>Black Carbon HPII 2</t>
  </si>
  <si>
    <t>expected-average</t>
  </si>
  <si>
    <t>Dropped Sample on ground</t>
  </si>
  <si>
    <t>Blank1</t>
  </si>
  <si>
    <t>Blank2</t>
  </si>
  <si>
    <t>std1 0.0015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</si>
</sst>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0.000"/>
    <numFmt numFmtId="166" formatCode="0.0000"/>
    <numFmt numFmtId="167" formatCode="0.0%"/>
    <numFmt numFmtId="168" formatCode="0.00000"/>
  </numFmts>
  <fonts count="33" x14ac:knownFonts="1">
    <font>
      <sz val="10"/>
      <name val="Arial"/>
    </font>
    <font>
      <sz val="12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10"/>
      <name val="Arial"/>
    </font>
    <font>
      <sz val="10"/>
      <color indexed="10"/>
      <name val="Arial"/>
      <family val="2"/>
    </font>
    <font>
      <b/>
      <u/>
      <sz val="10"/>
      <name val="Arial"/>
      <family val="2"/>
    </font>
    <font>
      <b/>
      <u/>
      <sz val="10"/>
      <color indexed="10"/>
      <name val="Arial"/>
      <family val="2"/>
    </font>
    <font>
      <sz val="10"/>
      <color indexed="12"/>
      <name val="Arial"/>
      <family val="2"/>
    </font>
    <font>
      <b/>
      <u/>
      <sz val="10"/>
      <color indexed="12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b/>
      <sz val="14"/>
      <name val="Arial"/>
      <family val="2"/>
    </font>
    <font>
      <b/>
      <sz val="10"/>
      <color indexed="10"/>
      <name val="Arial"/>
      <family val="2"/>
    </font>
    <font>
      <b/>
      <sz val="12"/>
      <color indexed="10"/>
      <name val="Arial"/>
      <family val="2"/>
    </font>
    <font>
      <b/>
      <u/>
      <sz val="12"/>
      <name val="Arial"/>
      <family val="2"/>
    </font>
    <font>
      <b/>
      <u/>
      <sz val="14"/>
      <name val="Arial"/>
      <family val="2"/>
    </font>
    <font>
      <u/>
      <sz val="10"/>
      <name val="Arial"/>
      <family val="2"/>
    </font>
    <font>
      <b/>
      <sz val="11"/>
      <name val="Comic Sans MS"/>
      <family val="4"/>
    </font>
    <font>
      <b/>
      <u/>
      <sz val="11"/>
      <name val="Arial"/>
      <family val="2"/>
    </font>
    <font>
      <sz val="10"/>
      <color indexed="10"/>
      <name val="Arial"/>
      <family val="2"/>
    </font>
    <font>
      <b/>
      <sz val="12"/>
      <color indexed="10"/>
      <name val="Arial"/>
      <family val="2"/>
    </font>
    <font>
      <b/>
      <sz val="11"/>
      <name val="Arial"/>
      <family val="2"/>
    </font>
    <font>
      <b/>
      <i/>
      <u/>
      <sz val="10"/>
      <name val="Arial"/>
    </font>
    <font>
      <b/>
      <sz val="20"/>
      <name val="Arial"/>
      <family val="2"/>
    </font>
    <font>
      <sz val="12"/>
      <color theme="1"/>
      <name val="Calibri"/>
      <family val="2"/>
      <scheme val="minor"/>
    </font>
    <font>
      <sz val="10"/>
      <color rgb="FFFF0000"/>
      <name val="Arial"/>
    </font>
    <font>
      <sz val="10"/>
      <color rgb="FFFF6600"/>
      <name val="Arial"/>
    </font>
    <font>
      <u/>
      <sz val="10"/>
      <color theme="10"/>
      <name val="Arial"/>
    </font>
    <font>
      <u/>
      <sz val="10"/>
      <color theme="11"/>
      <name val="Arial"/>
    </font>
    <font>
      <b/>
      <sz val="10"/>
      <color rgb="FFFF0000"/>
      <name val="Arial"/>
    </font>
    <font>
      <b/>
      <sz val="11"/>
      <color rgb="FF0000FF"/>
      <name val="Arial"/>
    </font>
    <font>
      <b/>
      <sz val="10"/>
      <color rgb="FF0000FF"/>
      <name val="Arial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thick">
        <color indexed="19"/>
      </left>
      <right style="thick">
        <color indexed="19"/>
      </right>
      <top style="thick">
        <color indexed="19"/>
      </top>
      <bottom style="thick">
        <color indexed="19"/>
      </bottom>
      <diagonal/>
    </border>
    <border>
      <left style="thick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ck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ck">
        <color indexed="12"/>
      </bottom>
      <diagonal/>
    </border>
    <border>
      <left style="thick">
        <color indexed="12"/>
      </left>
      <right/>
      <top style="thick">
        <color indexed="12"/>
      </top>
      <bottom/>
      <diagonal/>
    </border>
    <border>
      <left/>
      <right/>
      <top style="thick">
        <color indexed="12"/>
      </top>
      <bottom/>
      <diagonal/>
    </border>
    <border>
      <left style="thick">
        <color indexed="12"/>
      </left>
      <right/>
      <top/>
      <bottom/>
      <diagonal/>
    </border>
    <border>
      <left style="thick">
        <color indexed="12"/>
      </left>
      <right/>
      <top/>
      <bottom style="thick">
        <color indexed="12"/>
      </bottom>
      <diagonal/>
    </border>
    <border>
      <left/>
      <right/>
      <top/>
      <bottom style="thick">
        <color indexed="12"/>
      </bottom>
      <diagonal/>
    </border>
    <border>
      <left/>
      <right style="thick">
        <color indexed="12"/>
      </right>
      <top style="thick">
        <color indexed="12"/>
      </top>
      <bottom/>
      <diagonal/>
    </border>
    <border>
      <left/>
      <right style="thick">
        <color indexed="12"/>
      </right>
      <top/>
      <bottom/>
      <diagonal/>
    </border>
    <border>
      <left/>
      <right style="thick">
        <color indexed="12"/>
      </right>
      <top/>
      <bottom style="thick">
        <color indexed="12"/>
      </bottom>
      <diagonal/>
    </border>
    <border>
      <left style="thick">
        <color indexed="12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12"/>
      </left>
      <right style="thin">
        <color indexed="8"/>
      </right>
      <top style="thin">
        <color indexed="8"/>
      </top>
      <bottom/>
      <diagonal/>
    </border>
    <border>
      <left style="thick">
        <color indexed="12"/>
      </left>
      <right style="thin">
        <color theme="1"/>
      </right>
      <top style="thick">
        <color indexed="12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ck">
        <color indexed="12"/>
      </top>
      <bottom style="thin">
        <color theme="1"/>
      </bottom>
      <diagonal/>
    </border>
    <border>
      <left style="thin">
        <color theme="1"/>
      </left>
      <right style="thick">
        <color indexed="12"/>
      </right>
      <top style="thick">
        <color indexed="12"/>
      </top>
      <bottom style="thin">
        <color theme="1"/>
      </bottom>
      <diagonal/>
    </border>
    <border>
      <left style="thick">
        <color indexed="12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ck">
        <color indexed="12"/>
      </right>
      <top style="thin">
        <color theme="1"/>
      </top>
      <bottom style="thin">
        <color theme="1"/>
      </bottom>
      <diagonal/>
    </border>
    <border>
      <left style="thick">
        <color indexed="12"/>
      </left>
      <right style="thin">
        <color theme="1"/>
      </right>
      <top style="thin">
        <color theme="1"/>
      </top>
      <bottom style="thick">
        <color indexed="12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ck">
        <color indexed="12"/>
      </bottom>
      <diagonal/>
    </border>
    <border>
      <left style="thin">
        <color theme="1"/>
      </left>
      <right style="thick">
        <color indexed="12"/>
      </right>
      <top style="thin">
        <color theme="1"/>
      </top>
      <bottom style="thick">
        <color indexed="12"/>
      </bottom>
      <diagonal/>
    </border>
  </borders>
  <cellStyleXfs count="2061">
    <xf numFmtId="0" fontId="0" fillId="0" borderId="0"/>
    <xf numFmtId="0" fontId="2" fillId="0" borderId="0"/>
    <xf numFmtId="0" fontId="25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" fillId="0" borderId="0"/>
    <xf numFmtId="0" fontId="1" fillId="0" borderId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</cellStyleXfs>
  <cellXfs count="196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0" xfId="0" applyAlignment="1">
      <alignment horizontal="center"/>
    </xf>
    <xf numFmtId="9" fontId="0" fillId="0" borderId="0" xfId="3" applyFont="1"/>
    <xf numFmtId="0" fontId="5" fillId="0" borderId="0" xfId="0" applyFont="1"/>
    <xf numFmtId="9" fontId="5" fillId="0" borderId="0" xfId="3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9" fontId="8" fillId="0" borderId="0" xfId="3" applyFont="1"/>
    <xf numFmtId="0" fontId="11" fillId="0" borderId="0" xfId="0" applyFont="1"/>
    <xf numFmtId="0" fontId="12" fillId="0" borderId="0" xfId="0" applyFont="1"/>
    <xf numFmtId="0" fontId="11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5" fillId="0" borderId="0" xfId="0" applyFont="1" applyAlignment="1">
      <alignment horizontal="right"/>
    </xf>
    <xf numFmtId="0" fontId="10" fillId="0" borderId="0" xfId="0" applyFont="1" applyAlignment="1">
      <alignment horizontal="center"/>
    </xf>
    <xf numFmtId="14" fontId="14" fillId="0" borderId="0" xfId="0" applyNumberFormat="1" applyFont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/>
    <xf numFmtId="0" fontId="0" fillId="0" borderId="0" xfId="0" applyBorder="1"/>
    <xf numFmtId="0" fontId="3" fillId="0" borderId="0" xfId="0" applyFont="1" applyBorder="1"/>
    <xf numFmtId="165" fontId="5" fillId="0" borderId="0" xfId="0" applyNumberFormat="1" applyFont="1"/>
    <xf numFmtId="2" fontId="0" fillId="0" borderId="0" xfId="0" applyNumberFormat="1"/>
    <xf numFmtId="0" fontId="0" fillId="0" borderId="0" xfId="0" applyAlignment="1">
      <alignment wrapText="1"/>
    </xf>
    <xf numFmtId="9" fontId="2" fillId="0" borderId="0" xfId="3" applyNumberFormat="1"/>
    <xf numFmtId="165" fontId="2" fillId="0" borderId="0" xfId="0" applyNumberFormat="1" applyFont="1"/>
    <xf numFmtId="2" fontId="2" fillId="0" borderId="0" xfId="0" applyNumberFormat="1" applyFont="1"/>
    <xf numFmtId="167" fontId="0" fillId="0" borderId="0" xfId="3" applyNumberFormat="1" applyFont="1"/>
    <xf numFmtId="2" fontId="3" fillId="0" borderId="1" xfId="0" applyNumberFormat="1" applyFont="1" applyBorder="1"/>
    <xf numFmtId="14" fontId="10" fillId="0" borderId="0" xfId="0" applyNumberFormat="1" applyFont="1" applyAlignment="1">
      <alignment horizontal="center"/>
    </xf>
    <xf numFmtId="0" fontId="21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0" fillId="0" borderId="0" xfId="0" applyFill="1" applyBorder="1"/>
    <xf numFmtId="0" fontId="3" fillId="0" borderId="0" xfId="0" applyFont="1" applyFill="1" applyBorder="1"/>
    <xf numFmtId="0" fontId="0" fillId="0" borderId="0" xfId="0" applyFont="1"/>
    <xf numFmtId="0" fontId="13" fillId="0" borderId="0" xfId="0" applyFont="1"/>
    <xf numFmtId="0" fontId="10" fillId="0" borderId="2" xfId="0" applyFont="1" applyFill="1" applyBorder="1" applyAlignment="1">
      <alignment horizontal="center"/>
    </xf>
    <xf numFmtId="0" fontId="19" fillId="0" borderId="3" xfId="0" applyFont="1" applyFill="1" applyBorder="1"/>
    <xf numFmtId="0" fontId="0" fillId="0" borderId="4" xfId="0" applyBorder="1"/>
    <xf numFmtId="0" fontId="0" fillId="0" borderId="5" xfId="0" applyFill="1" applyBorder="1"/>
    <xf numFmtId="0" fontId="19" fillId="0" borderId="6" xfId="0" applyFont="1" applyFill="1" applyBorder="1"/>
    <xf numFmtId="0" fontId="0" fillId="0" borderId="6" xfId="0" applyFill="1" applyBorder="1"/>
    <xf numFmtId="0" fontId="0" fillId="0" borderId="6" xfId="0" applyBorder="1"/>
    <xf numFmtId="0" fontId="0" fillId="0" borderId="7" xfId="0" applyBorder="1"/>
    <xf numFmtId="0" fontId="6" fillId="0" borderId="5" xfId="0" applyFont="1" applyFill="1" applyBorder="1"/>
    <xf numFmtId="0" fontId="6" fillId="0" borderId="6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6" xfId="0" applyFont="1" applyBorder="1"/>
    <xf numFmtId="0" fontId="0" fillId="0" borderId="7" xfId="0" applyFill="1" applyBorder="1"/>
    <xf numFmtId="0" fontId="3" fillId="0" borderId="5" xfId="0" applyFont="1" applyFill="1" applyBorder="1"/>
    <xf numFmtId="166" fontId="4" fillId="0" borderId="6" xfId="0" applyNumberFormat="1" applyFont="1" applyFill="1" applyBorder="1"/>
    <xf numFmtId="166" fontId="4" fillId="0" borderId="7" xfId="0" applyNumberFormat="1" applyFont="1" applyFill="1" applyBorder="1"/>
    <xf numFmtId="0" fontId="3" fillId="0" borderId="8" xfId="0" applyFont="1" applyFill="1" applyBorder="1"/>
    <xf numFmtId="2" fontId="4" fillId="0" borderId="9" xfId="0" applyNumberFormat="1" applyFont="1" applyFill="1" applyBorder="1"/>
    <xf numFmtId="0" fontId="3" fillId="0" borderId="9" xfId="0" applyFont="1" applyBorder="1"/>
    <xf numFmtId="2" fontId="4" fillId="0" borderId="10" xfId="0" applyNumberFormat="1" applyFont="1" applyFill="1" applyBorder="1"/>
    <xf numFmtId="0" fontId="18" fillId="2" borderId="2" xfId="0" applyFont="1" applyFill="1" applyBorder="1" applyAlignment="1">
      <alignment horizontal="center" wrapText="1"/>
    </xf>
    <xf numFmtId="0" fontId="18" fillId="2" borderId="3" xfId="0" applyFont="1" applyFill="1" applyBorder="1" applyAlignment="1">
      <alignment horizontal="center" wrapText="1"/>
    </xf>
    <xf numFmtId="0" fontId="18" fillId="2" borderId="4" xfId="0" applyFont="1" applyFill="1" applyBorder="1" applyAlignment="1">
      <alignment horizontal="center" wrapText="1"/>
    </xf>
    <xf numFmtId="2" fontId="0" fillId="2" borderId="6" xfId="0" applyNumberFormat="1" applyFont="1" applyFill="1" applyBorder="1" applyAlignment="1">
      <alignment horizontal="right"/>
    </xf>
    <xf numFmtId="0" fontId="5" fillId="2" borderId="6" xfId="0" applyFont="1" applyFill="1" applyBorder="1" applyAlignment="1">
      <alignment horizontal="right"/>
    </xf>
    <xf numFmtId="0" fontId="5" fillId="2" borderId="7" xfId="0" applyFont="1" applyFill="1" applyBorder="1" applyAlignment="1">
      <alignment horizontal="right"/>
    </xf>
    <xf numFmtId="1" fontId="5" fillId="0" borderId="7" xfId="0" applyNumberFormat="1" applyFont="1" applyBorder="1"/>
    <xf numFmtId="1" fontId="20" fillId="2" borderId="7" xfId="0" applyNumberFormat="1" applyFont="1" applyFill="1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8" xfId="0" applyBorder="1"/>
    <xf numFmtId="166" fontId="3" fillId="0" borderId="9" xfId="0" applyNumberFormat="1" applyFont="1" applyBorder="1"/>
    <xf numFmtId="166" fontId="3" fillId="0" borderId="10" xfId="0" applyNumberFormat="1" applyFont="1" applyBorder="1"/>
    <xf numFmtId="0" fontId="6" fillId="0" borderId="0" xfId="0" applyFont="1" applyFill="1" applyBorder="1" applyAlignment="1">
      <alignment horizontal="center"/>
    </xf>
    <xf numFmtId="166" fontId="4" fillId="0" borderId="0" xfId="0" applyNumberFormat="1" applyFont="1" applyFill="1" applyBorder="1"/>
    <xf numFmtId="2" fontId="4" fillId="0" borderId="0" xfId="0" applyNumberFormat="1" applyFont="1" applyFill="1" applyBorder="1"/>
    <xf numFmtId="0" fontId="18" fillId="2" borderId="0" xfId="0" applyFont="1" applyFill="1" applyBorder="1" applyAlignment="1">
      <alignment horizontal="center" wrapText="1"/>
    </xf>
    <xf numFmtId="2" fontId="3" fillId="0" borderId="0" xfId="0" applyNumberFormat="1" applyFont="1"/>
    <xf numFmtId="9" fontId="3" fillId="0" borderId="0" xfId="3" applyFont="1"/>
    <xf numFmtId="0" fontId="10" fillId="0" borderId="11" xfId="0" applyFont="1" applyFill="1" applyBorder="1" applyAlignment="1">
      <alignment horizontal="center"/>
    </xf>
    <xf numFmtId="0" fontId="19" fillId="0" borderId="12" xfId="0" applyFont="1" applyFill="1" applyBorder="1"/>
    <xf numFmtId="14" fontId="3" fillId="0" borderId="12" xfId="0" applyNumberFormat="1" applyFont="1" applyFill="1" applyBorder="1" applyAlignment="1">
      <alignment horizontal="center"/>
    </xf>
    <xf numFmtId="0" fontId="0" fillId="0" borderId="13" xfId="0" applyFill="1" applyBorder="1"/>
    <xf numFmtId="0" fontId="19" fillId="0" borderId="0" xfId="0" applyFont="1" applyFill="1" applyBorder="1"/>
    <xf numFmtId="0" fontId="16" fillId="0" borderId="0" xfId="0" applyFont="1" applyFill="1" applyBorder="1"/>
    <xf numFmtId="0" fontId="17" fillId="0" borderId="0" xfId="0" applyFont="1" applyFill="1" applyBorder="1"/>
    <xf numFmtId="0" fontId="0" fillId="0" borderId="0" xfId="0" applyBorder="1" applyAlignment="1">
      <alignment horizontal="right"/>
    </xf>
    <xf numFmtId="0" fontId="3" fillId="0" borderId="14" xfId="0" applyFont="1" applyFill="1" applyBorder="1"/>
    <xf numFmtId="0" fontId="2" fillId="0" borderId="15" xfId="0" applyFont="1" applyFill="1" applyBorder="1"/>
    <xf numFmtId="0" fontId="3" fillId="0" borderId="15" xfId="0" applyFont="1" applyFill="1" applyBorder="1"/>
    <xf numFmtId="0" fontId="27" fillId="0" borderId="0" xfId="0" applyFont="1"/>
    <xf numFmtId="0" fontId="3" fillId="0" borderId="0" xfId="0" applyFont="1" applyFill="1"/>
    <xf numFmtId="164" fontId="22" fillId="0" borderId="0" xfId="0" applyNumberFormat="1" applyFont="1"/>
    <xf numFmtId="0" fontId="23" fillId="0" borderId="0" xfId="0" applyFont="1" applyAlignment="1">
      <alignment horizontal="center"/>
    </xf>
    <xf numFmtId="164" fontId="3" fillId="0" borderId="0" xfId="0" applyNumberFormat="1" applyFont="1"/>
    <xf numFmtId="164" fontId="0" fillId="0" borderId="0" xfId="0" applyNumberFormat="1"/>
    <xf numFmtId="0" fontId="3" fillId="0" borderId="12" xfId="0" applyFont="1" applyFill="1" applyBorder="1" applyAlignment="1">
      <alignment horizontal="center"/>
    </xf>
    <xf numFmtId="0" fontId="0" fillId="0" borderId="16" xfId="0" applyBorder="1"/>
    <xf numFmtId="0" fontId="0" fillId="0" borderId="17" xfId="0" applyBorder="1"/>
    <xf numFmtId="164" fontId="2" fillId="0" borderId="15" xfId="0" applyNumberFormat="1" applyFont="1" applyFill="1" applyBorder="1"/>
    <xf numFmtId="2" fontId="2" fillId="0" borderId="15" xfId="0" applyNumberFormat="1" applyFont="1" applyFill="1" applyBorder="1"/>
    <xf numFmtId="0" fontId="3" fillId="0" borderId="18" xfId="0" applyFont="1" applyBorder="1"/>
    <xf numFmtId="164" fontId="5" fillId="0" borderId="0" xfId="0" applyNumberFormat="1" applyFont="1"/>
    <xf numFmtId="2" fontId="3" fillId="0" borderId="0" xfId="0" applyNumberFormat="1" applyFont="1" applyAlignment="1">
      <alignment horizontal="center"/>
    </xf>
    <xf numFmtId="0" fontId="6" fillId="0" borderId="21" xfId="0" applyFont="1" applyFill="1" applyBorder="1"/>
    <xf numFmtId="1" fontId="0" fillId="0" borderId="22" xfId="0" applyNumberFormat="1" applyFill="1" applyBorder="1" applyAlignment="1">
      <alignment horizontal="right"/>
    </xf>
    <xf numFmtId="0" fontId="6" fillId="0" borderId="22" xfId="0" applyFont="1" applyFill="1" applyBorder="1"/>
    <xf numFmtId="0" fontId="0" fillId="0" borderId="22" xfId="0" applyFill="1" applyBorder="1" applyAlignment="1">
      <alignment horizontal="right"/>
    </xf>
    <xf numFmtId="0" fontId="6" fillId="0" borderId="22" xfId="0" applyFont="1" applyBorder="1"/>
    <xf numFmtId="0" fontId="0" fillId="0" borderId="23" xfId="0" applyBorder="1" applyAlignment="1">
      <alignment horizontal="right"/>
    </xf>
    <xf numFmtId="0" fontId="6" fillId="0" borderId="24" xfId="0" applyFont="1" applyFill="1" applyBorder="1"/>
    <xf numFmtId="0" fontId="0" fillId="0" borderId="25" xfId="0" applyFill="1" applyBorder="1"/>
    <xf numFmtId="0" fontId="6" fillId="0" borderId="25" xfId="0" applyFont="1" applyFill="1" applyBorder="1"/>
    <xf numFmtId="0" fontId="6" fillId="0" borderId="25" xfId="0" applyFont="1" applyBorder="1"/>
    <xf numFmtId="0" fontId="0" fillId="0" borderId="26" xfId="0" applyBorder="1"/>
    <xf numFmtId="0" fontId="3" fillId="0" borderId="24" xfId="0" applyFont="1" applyFill="1" applyBorder="1"/>
    <xf numFmtId="0" fontId="3" fillId="0" borderId="25" xfId="0" applyFont="1" applyFill="1" applyBorder="1"/>
    <xf numFmtId="0" fontId="3" fillId="0" borderId="25" xfId="0" applyFont="1" applyBorder="1"/>
    <xf numFmtId="0" fontId="3" fillId="0" borderId="27" xfId="0" applyFont="1" applyFill="1" applyBorder="1"/>
    <xf numFmtId="0" fontId="3" fillId="0" borderId="28" xfId="0" applyFont="1" applyFill="1" applyBorder="1"/>
    <xf numFmtId="0" fontId="3" fillId="0" borderId="28" xfId="0" applyFont="1" applyBorder="1"/>
    <xf numFmtId="166" fontId="3" fillId="0" borderId="25" xfId="0" applyNumberFormat="1" applyFont="1" applyFill="1" applyBorder="1" applyAlignment="1">
      <alignment horizontal="center"/>
    </xf>
    <xf numFmtId="164" fontId="3" fillId="0" borderId="28" xfId="0" applyNumberFormat="1" applyFont="1" applyFill="1" applyBorder="1" applyAlignment="1">
      <alignment horizontal="center"/>
    </xf>
    <xf numFmtId="2" fontId="3" fillId="0" borderId="28" xfId="0" applyNumberFormat="1" applyFont="1" applyFill="1" applyBorder="1" applyAlignment="1">
      <alignment horizontal="center"/>
    </xf>
    <xf numFmtId="166" fontId="3" fillId="0" borderId="26" xfId="0" applyNumberFormat="1" applyFont="1" applyBorder="1" applyAlignment="1">
      <alignment horizontal="center"/>
    </xf>
    <xf numFmtId="2" fontId="3" fillId="0" borderId="29" xfId="0" applyNumberFormat="1" applyFont="1" applyBorder="1" applyAlignment="1">
      <alignment horizontal="center"/>
    </xf>
    <xf numFmtId="0" fontId="5" fillId="2" borderId="19" xfId="0" applyFont="1" applyFill="1" applyBorder="1" applyAlignment="1">
      <alignment horizontal="right"/>
    </xf>
    <xf numFmtId="0" fontId="5" fillId="0" borderId="20" xfId="0" applyFont="1" applyBorder="1"/>
    <xf numFmtId="0" fontId="13" fillId="0" borderId="0" xfId="0" applyFont="1" applyAlignment="1">
      <alignment horizontal="left"/>
    </xf>
    <xf numFmtId="0" fontId="0" fillId="0" borderId="0" xfId="0" applyFill="1"/>
    <xf numFmtId="166" fontId="0" fillId="0" borderId="0" xfId="0" applyNumberFormat="1"/>
    <xf numFmtId="166" fontId="3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right"/>
    </xf>
    <xf numFmtId="166" fontId="3" fillId="0" borderId="0" xfId="0" applyNumberFormat="1" applyFont="1"/>
    <xf numFmtId="166" fontId="0" fillId="0" borderId="0" xfId="0" applyNumberFormat="1" applyFont="1"/>
    <xf numFmtId="2" fontId="0" fillId="0" borderId="0" xfId="0" applyNumberFormat="1" applyFill="1"/>
    <xf numFmtId="164" fontId="5" fillId="0" borderId="0" xfId="0" applyNumberFormat="1" applyFont="1" applyFill="1"/>
    <xf numFmtId="166" fontId="0" fillId="0" borderId="0" xfId="0" applyNumberFormat="1" applyFont="1" applyFill="1"/>
    <xf numFmtId="2" fontId="3" fillId="0" borderId="0" xfId="0" applyNumberFormat="1" applyFont="1" applyFill="1" applyAlignment="1">
      <alignment horizontal="right"/>
    </xf>
    <xf numFmtId="0" fontId="26" fillId="0" borderId="0" xfId="0" applyFont="1" applyAlignment="1">
      <alignment horizontal="right"/>
    </xf>
    <xf numFmtId="166" fontId="0" fillId="0" borderId="0" xfId="0" applyNumberFormat="1" applyAlignment="1">
      <alignment horizontal="center"/>
    </xf>
    <xf numFmtId="0" fontId="5" fillId="2" borderId="13" xfId="0" applyFont="1" applyFill="1" applyBorder="1" applyAlignment="1">
      <alignment horizontal="right"/>
    </xf>
    <xf numFmtId="0" fontId="13" fillId="0" borderId="0" xfId="0" applyFont="1" applyAlignment="1">
      <alignment horizontal="right"/>
    </xf>
    <xf numFmtId="0" fontId="30" fillId="0" borderId="0" xfId="0" applyFont="1" applyAlignment="1">
      <alignment horizontal="center"/>
    </xf>
    <xf numFmtId="167" fontId="0" fillId="0" borderId="0" xfId="0" applyNumberFormat="1" applyFont="1"/>
    <xf numFmtId="166" fontId="3" fillId="0" borderId="0" xfId="0" applyNumberFormat="1" applyFont="1" applyAlignment="1">
      <alignment horizontal="right"/>
    </xf>
    <xf numFmtId="2" fontId="0" fillId="0" borderId="0" xfId="0" applyNumberFormat="1" applyFont="1" applyAlignment="1">
      <alignment horizontal="right"/>
    </xf>
    <xf numFmtId="10" fontId="3" fillId="0" borderId="0" xfId="0" applyNumberFormat="1" applyFont="1" applyAlignment="1">
      <alignment horizontal="right"/>
    </xf>
    <xf numFmtId="2" fontId="31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3" borderId="0" xfId="0" applyFill="1"/>
    <xf numFmtId="0" fontId="13" fillId="3" borderId="0" xfId="0" applyFont="1" applyFill="1" applyAlignment="1">
      <alignment horizontal="left"/>
    </xf>
    <xf numFmtId="166" fontId="0" fillId="0" borderId="0" xfId="0" applyNumberFormat="1" applyFill="1"/>
    <xf numFmtId="166" fontId="0" fillId="0" borderId="0" xfId="0" applyNumberFormat="1" applyFont="1" applyAlignment="1">
      <alignment horizontal="center"/>
    </xf>
    <xf numFmtId="166" fontId="24" fillId="0" borderId="0" xfId="0" applyNumberFormat="1" applyFont="1" applyFill="1"/>
    <xf numFmtId="166" fontId="3" fillId="0" borderId="0" xfId="0" applyNumberFormat="1" applyFont="1" applyFill="1" applyAlignment="1">
      <alignment horizontal="center"/>
    </xf>
    <xf numFmtId="0" fontId="13" fillId="0" borderId="0" xfId="0" applyFont="1" applyAlignment="1">
      <alignment horizontal="center"/>
    </xf>
    <xf numFmtId="164" fontId="5" fillId="0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2" fontId="32" fillId="0" borderId="0" xfId="0" applyNumberFormat="1" applyFont="1" applyAlignment="1">
      <alignment horizontal="center"/>
    </xf>
    <xf numFmtId="164" fontId="30" fillId="0" borderId="0" xfId="0" applyNumberFormat="1" applyFont="1" applyFill="1" applyAlignment="1">
      <alignment horizontal="center"/>
    </xf>
    <xf numFmtId="0" fontId="30" fillId="0" borderId="0" xfId="0" applyFont="1" applyAlignment="1">
      <alignment horizontal="center" wrapText="1"/>
    </xf>
    <xf numFmtId="2" fontId="30" fillId="0" borderId="0" xfId="0" applyNumberFormat="1" applyFont="1" applyFill="1" applyAlignment="1">
      <alignment horizontal="center"/>
    </xf>
    <xf numFmtId="2" fontId="30" fillId="0" borderId="0" xfId="0" applyNumberFormat="1" applyFont="1" applyFill="1" applyAlignment="1">
      <alignment horizontal="right"/>
    </xf>
    <xf numFmtId="2" fontId="30" fillId="0" borderId="0" xfId="0" applyNumberFormat="1" applyFont="1" applyAlignment="1">
      <alignment horizontal="center" wrapText="1"/>
    </xf>
    <xf numFmtId="164" fontId="3" fillId="0" borderId="0" xfId="0" applyNumberFormat="1" applyFont="1" applyFill="1" applyAlignment="1">
      <alignment horizontal="center"/>
    </xf>
    <xf numFmtId="2" fontId="3" fillId="0" borderId="0" xfId="0" applyNumberFormat="1" applyFont="1" applyFill="1" applyAlignment="1">
      <alignment horizontal="center"/>
    </xf>
    <xf numFmtId="2" fontId="0" fillId="0" borderId="0" xfId="0" applyNumberFormat="1" applyFont="1" applyFill="1" applyAlignment="1">
      <alignment horizontal="right"/>
    </xf>
    <xf numFmtId="167" fontId="32" fillId="0" borderId="0" xfId="0" applyNumberFormat="1" applyFont="1" applyAlignment="1">
      <alignment horizontal="center"/>
    </xf>
    <xf numFmtId="168" fontId="3" fillId="0" borderId="0" xfId="0" applyNumberFormat="1" applyFont="1" applyAlignment="1">
      <alignment horizontal="center"/>
    </xf>
    <xf numFmtId="2" fontId="0" fillId="3" borderId="0" xfId="0" applyNumberFormat="1" applyFill="1"/>
    <xf numFmtId="164" fontId="5" fillId="3" borderId="0" xfId="0" applyNumberFormat="1" applyFont="1" applyFill="1" applyAlignment="1">
      <alignment horizontal="center"/>
    </xf>
    <xf numFmtId="166" fontId="0" fillId="3" borderId="0" xfId="0" applyNumberFormat="1" applyFont="1" applyFill="1"/>
    <xf numFmtId="167" fontId="0" fillId="3" borderId="0" xfId="0" applyNumberFormat="1" applyFont="1" applyFill="1"/>
    <xf numFmtId="2" fontId="3" fillId="3" borderId="0" xfId="0" applyNumberFormat="1" applyFont="1" applyFill="1" applyAlignment="1">
      <alignment horizontal="right"/>
    </xf>
    <xf numFmtId="2" fontId="0" fillId="3" borderId="0" xfId="0" applyNumberFormat="1" applyFill="1" applyAlignment="1">
      <alignment horizontal="center"/>
    </xf>
    <xf numFmtId="2" fontId="32" fillId="3" borderId="0" xfId="0" applyNumberFormat="1" applyFont="1" applyFill="1" applyAlignment="1">
      <alignment horizontal="center"/>
    </xf>
    <xf numFmtId="168" fontId="0" fillId="0" borderId="0" xfId="0" applyNumberFormat="1" applyFont="1" applyAlignment="1">
      <alignment horizontal="right"/>
    </xf>
    <xf numFmtId="2" fontId="0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164" fontId="5" fillId="3" borderId="0" xfId="0" applyNumberFormat="1" applyFont="1" applyFill="1"/>
    <xf numFmtId="0" fontId="5" fillId="0" borderId="0" xfId="0" applyFont="1" applyFill="1"/>
    <xf numFmtId="166" fontId="0" fillId="0" borderId="0" xfId="0" applyNumberFormat="1" applyFont="1" applyAlignment="1">
      <alignment horizontal="right"/>
    </xf>
    <xf numFmtId="166" fontId="30" fillId="0" borderId="0" xfId="0" applyNumberFormat="1" applyFont="1" applyAlignment="1">
      <alignment horizontal="right" wrapText="1"/>
    </xf>
    <xf numFmtId="166" fontId="0" fillId="0" borderId="0" xfId="0" applyNumberFormat="1" applyFont="1" applyFill="1" applyAlignment="1">
      <alignment horizontal="right"/>
    </xf>
    <xf numFmtId="166" fontId="0" fillId="3" borderId="0" xfId="0" applyNumberFormat="1" applyFont="1" applyFill="1" applyAlignment="1">
      <alignment horizontal="right"/>
    </xf>
    <xf numFmtId="166" fontId="0" fillId="0" borderId="0" xfId="0" applyNumberFormat="1" applyAlignment="1">
      <alignment horizontal="right"/>
    </xf>
    <xf numFmtId="165" fontId="3" fillId="0" borderId="0" xfId="0" applyNumberFormat="1" applyFont="1"/>
    <xf numFmtId="1" fontId="3" fillId="0" borderId="0" xfId="0" applyNumberFormat="1" applyFont="1" applyAlignment="1">
      <alignment horizontal="center"/>
    </xf>
    <xf numFmtId="167" fontId="3" fillId="0" borderId="0" xfId="0" applyNumberFormat="1" applyFont="1" applyAlignment="1">
      <alignment horizontal="center"/>
    </xf>
    <xf numFmtId="167" fontId="0" fillId="0" borderId="0" xfId="0" applyNumberFormat="1"/>
    <xf numFmtId="164" fontId="0" fillId="3" borderId="0" xfId="1" applyNumberFormat="1" applyFont="1" applyFill="1" applyAlignment="1">
      <alignment horizontal="left"/>
    </xf>
    <xf numFmtId="0" fontId="0" fillId="3" borderId="0" xfId="0" applyFill="1" applyAlignment="1">
      <alignment horizontal="left"/>
    </xf>
  </cellXfs>
  <cellStyles count="2061"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30" builtinId="9" hidden="1"/>
    <cellStyle name="Followed Hyperlink" xfId="632" builtinId="9" hidden="1"/>
    <cellStyle name="Followed Hyperlink" xfId="634" builtinId="9" hidden="1"/>
    <cellStyle name="Followed Hyperlink" xfId="636" builtinId="9" hidden="1"/>
    <cellStyle name="Followed Hyperlink" xfId="638" builtinId="9" hidden="1"/>
    <cellStyle name="Followed Hyperlink" xfId="640" builtinId="9" hidden="1"/>
    <cellStyle name="Followed Hyperlink" xfId="642" builtinId="9" hidden="1"/>
    <cellStyle name="Followed Hyperlink" xfId="644" builtinId="9" hidden="1"/>
    <cellStyle name="Followed Hyperlink" xfId="646" builtinId="9" hidden="1"/>
    <cellStyle name="Followed Hyperlink" xfId="648" builtinId="9" hidden="1"/>
    <cellStyle name="Followed Hyperlink" xfId="650" builtinId="9" hidden="1"/>
    <cellStyle name="Followed Hyperlink" xfId="652" builtinId="9" hidden="1"/>
    <cellStyle name="Followed Hyperlink" xfId="654" builtinId="9" hidden="1"/>
    <cellStyle name="Followed Hyperlink" xfId="656" builtinId="9" hidden="1"/>
    <cellStyle name="Followed Hyperlink" xfId="658" builtinId="9" hidden="1"/>
    <cellStyle name="Followed Hyperlink" xfId="660" builtinId="9" hidden="1"/>
    <cellStyle name="Followed Hyperlink" xfId="662" builtinId="9" hidden="1"/>
    <cellStyle name="Followed Hyperlink" xfId="664" builtinId="9" hidden="1"/>
    <cellStyle name="Followed Hyperlink" xfId="666" builtinId="9" hidden="1"/>
    <cellStyle name="Followed Hyperlink" xfId="668" builtinId="9" hidden="1"/>
    <cellStyle name="Followed Hyperlink" xfId="670" builtinId="9" hidden="1"/>
    <cellStyle name="Followed Hyperlink" xfId="672" builtinId="9" hidden="1"/>
    <cellStyle name="Followed Hyperlink" xfId="674" builtinId="9" hidden="1"/>
    <cellStyle name="Followed Hyperlink" xfId="676" builtinId="9" hidden="1"/>
    <cellStyle name="Followed Hyperlink" xfId="678" builtinId="9" hidden="1"/>
    <cellStyle name="Followed Hyperlink" xfId="680" builtinId="9" hidden="1"/>
    <cellStyle name="Followed Hyperlink" xfId="682" builtinId="9" hidden="1"/>
    <cellStyle name="Followed Hyperlink" xfId="684" builtinId="9" hidden="1"/>
    <cellStyle name="Followed Hyperlink" xfId="686" builtinId="9" hidden="1"/>
    <cellStyle name="Followed Hyperlink" xfId="688" builtinId="9" hidden="1"/>
    <cellStyle name="Followed Hyperlink" xfId="690" builtinId="9" hidden="1"/>
    <cellStyle name="Followed Hyperlink" xfId="692" builtinId="9" hidden="1"/>
    <cellStyle name="Followed Hyperlink" xfId="694" builtinId="9" hidden="1"/>
    <cellStyle name="Followed Hyperlink" xfId="696" builtinId="9" hidden="1"/>
    <cellStyle name="Followed Hyperlink" xfId="698" builtinId="9" hidden="1"/>
    <cellStyle name="Followed Hyperlink" xfId="700" builtinId="9" hidden="1"/>
    <cellStyle name="Followed Hyperlink" xfId="702" builtinId="9" hidden="1"/>
    <cellStyle name="Followed Hyperlink" xfId="704" builtinId="9" hidden="1"/>
    <cellStyle name="Followed Hyperlink" xfId="706" builtinId="9" hidden="1"/>
    <cellStyle name="Followed Hyperlink" xfId="708" builtinId="9" hidden="1"/>
    <cellStyle name="Followed Hyperlink" xfId="710" builtinId="9" hidden="1"/>
    <cellStyle name="Followed Hyperlink" xfId="712" builtinId="9" hidden="1"/>
    <cellStyle name="Followed Hyperlink" xfId="714" builtinId="9" hidden="1"/>
    <cellStyle name="Followed Hyperlink" xfId="716" builtinId="9" hidden="1"/>
    <cellStyle name="Followed Hyperlink" xfId="718" builtinId="9" hidden="1"/>
    <cellStyle name="Followed Hyperlink" xfId="720" builtinId="9" hidden="1"/>
    <cellStyle name="Followed Hyperlink" xfId="722" builtinId="9" hidden="1"/>
    <cellStyle name="Followed Hyperlink" xfId="724" builtinId="9" hidden="1"/>
    <cellStyle name="Followed Hyperlink" xfId="726" builtinId="9" hidden="1"/>
    <cellStyle name="Followed Hyperlink" xfId="728" builtinId="9" hidden="1"/>
    <cellStyle name="Followed Hyperlink" xfId="730" builtinId="9" hidden="1"/>
    <cellStyle name="Followed Hyperlink" xfId="732" builtinId="9" hidden="1"/>
    <cellStyle name="Followed Hyperlink" xfId="734" builtinId="9" hidden="1"/>
    <cellStyle name="Followed Hyperlink" xfId="736" builtinId="9" hidden="1"/>
    <cellStyle name="Followed Hyperlink" xfId="738" builtinId="9" hidden="1"/>
    <cellStyle name="Followed Hyperlink" xfId="740" builtinId="9" hidden="1"/>
    <cellStyle name="Followed Hyperlink" xfId="742" builtinId="9" hidden="1"/>
    <cellStyle name="Followed Hyperlink" xfId="744" builtinId="9" hidden="1"/>
    <cellStyle name="Followed Hyperlink" xfId="746" builtinId="9" hidden="1"/>
    <cellStyle name="Followed Hyperlink" xfId="748" builtinId="9" hidden="1"/>
    <cellStyle name="Followed Hyperlink" xfId="750" builtinId="9" hidden="1"/>
    <cellStyle name="Followed Hyperlink" xfId="752" builtinId="9" hidden="1"/>
    <cellStyle name="Followed Hyperlink" xfId="754" builtinId="9" hidden="1"/>
    <cellStyle name="Followed Hyperlink" xfId="756" builtinId="9" hidden="1"/>
    <cellStyle name="Followed Hyperlink" xfId="758" builtinId="9" hidden="1"/>
    <cellStyle name="Followed Hyperlink" xfId="760" builtinId="9" hidden="1"/>
    <cellStyle name="Followed Hyperlink" xfId="762" builtinId="9" hidden="1"/>
    <cellStyle name="Followed Hyperlink" xfId="764" builtinId="9" hidden="1"/>
    <cellStyle name="Followed Hyperlink" xfId="766" builtinId="9" hidden="1"/>
    <cellStyle name="Followed Hyperlink" xfId="768" builtinId="9" hidden="1"/>
    <cellStyle name="Followed Hyperlink" xfId="770" builtinId="9" hidden="1"/>
    <cellStyle name="Followed Hyperlink" xfId="772" builtinId="9" hidden="1"/>
    <cellStyle name="Followed Hyperlink" xfId="774" builtinId="9" hidden="1"/>
    <cellStyle name="Followed Hyperlink" xfId="776" builtinId="9" hidden="1"/>
    <cellStyle name="Followed Hyperlink" xfId="778" builtinId="9" hidden="1"/>
    <cellStyle name="Followed Hyperlink" xfId="780" builtinId="9" hidden="1"/>
    <cellStyle name="Followed Hyperlink" xfId="782" builtinId="9" hidden="1"/>
    <cellStyle name="Followed Hyperlink" xfId="784" builtinId="9" hidden="1"/>
    <cellStyle name="Followed Hyperlink" xfId="786" builtinId="9" hidden="1"/>
    <cellStyle name="Followed Hyperlink" xfId="788" builtinId="9" hidden="1"/>
    <cellStyle name="Followed Hyperlink" xfId="790" builtinId="9" hidden="1"/>
    <cellStyle name="Followed Hyperlink" xfId="792" builtinId="9" hidden="1"/>
    <cellStyle name="Followed Hyperlink" xfId="794" builtinId="9" hidden="1"/>
    <cellStyle name="Followed Hyperlink" xfId="796" builtinId="9" hidden="1"/>
    <cellStyle name="Followed Hyperlink" xfId="798" builtinId="9" hidden="1"/>
    <cellStyle name="Followed Hyperlink" xfId="800" builtinId="9" hidden="1"/>
    <cellStyle name="Followed Hyperlink" xfId="802" builtinId="9" hidden="1"/>
    <cellStyle name="Followed Hyperlink" xfId="804" builtinId="9" hidden="1"/>
    <cellStyle name="Followed Hyperlink" xfId="806" builtinId="9" hidden="1"/>
    <cellStyle name="Followed Hyperlink" xfId="808" builtinId="9" hidden="1"/>
    <cellStyle name="Followed Hyperlink" xfId="810" builtinId="9" hidden="1"/>
    <cellStyle name="Followed Hyperlink" xfId="812" builtinId="9" hidden="1"/>
    <cellStyle name="Followed Hyperlink" xfId="814" builtinId="9" hidden="1"/>
    <cellStyle name="Followed Hyperlink" xfId="816" builtinId="9" hidden="1"/>
    <cellStyle name="Followed Hyperlink" xfId="818" builtinId="9" hidden="1"/>
    <cellStyle name="Followed Hyperlink" xfId="820" builtinId="9" hidden="1"/>
    <cellStyle name="Followed Hyperlink" xfId="822" builtinId="9" hidden="1"/>
    <cellStyle name="Followed Hyperlink" xfId="824" builtinId="9" hidden="1"/>
    <cellStyle name="Followed Hyperlink" xfId="826" builtinId="9" hidden="1"/>
    <cellStyle name="Followed Hyperlink" xfId="828" builtinId="9" hidden="1"/>
    <cellStyle name="Followed Hyperlink" xfId="830" builtinId="9" hidden="1"/>
    <cellStyle name="Followed Hyperlink" xfId="832" builtinId="9" hidden="1"/>
    <cellStyle name="Followed Hyperlink" xfId="834" builtinId="9" hidden="1"/>
    <cellStyle name="Followed Hyperlink" xfId="836" builtinId="9" hidden="1"/>
    <cellStyle name="Followed Hyperlink" xfId="838" builtinId="9" hidden="1"/>
    <cellStyle name="Followed Hyperlink" xfId="840" builtinId="9" hidden="1"/>
    <cellStyle name="Followed Hyperlink" xfId="842" builtinId="9" hidden="1"/>
    <cellStyle name="Followed Hyperlink" xfId="844" builtinId="9" hidden="1"/>
    <cellStyle name="Followed Hyperlink" xfId="846" builtinId="9" hidden="1"/>
    <cellStyle name="Followed Hyperlink" xfId="848" builtinId="9" hidden="1"/>
    <cellStyle name="Followed Hyperlink" xfId="850" builtinId="9" hidden="1"/>
    <cellStyle name="Followed Hyperlink" xfId="852" builtinId="9" hidden="1"/>
    <cellStyle name="Followed Hyperlink" xfId="854" builtinId="9" hidden="1"/>
    <cellStyle name="Followed Hyperlink" xfId="856" builtinId="9" hidden="1"/>
    <cellStyle name="Followed Hyperlink" xfId="858" builtinId="9" hidden="1"/>
    <cellStyle name="Followed Hyperlink" xfId="860" builtinId="9" hidden="1"/>
    <cellStyle name="Followed Hyperlink" xfId="862" builtinId="9" hidden="1"/>
    <cellStyle name="Followed Hyperlink" xfId="864" builtinId="9" hidden="1"/>
    <cellStyle name="Followed Hyperlink" xfId="866" builtinId="9" hidden="1"/>
    <cellStyle name="Followed Hyperlink" xfId="868" builtinId="9" hidden="1"/>
    <cellStyle name="Followed Hyperlink" xfId="870" builtinId="9" hidden="1"/>
    <cellStyle name="Followed Hyperlink" xfId="872" builtinId="9" hidden="1"/>
    <cellStyle name="Followed Hyperlink" xfId="874" builtinId="9" hidden="1"/>
    <cellStyle name="Followed Hyperlink" xfId="876" builtinId="9" hidden="1"/>
    <cellStyle name="Followed Hyperlink" xfId="878" builtinId="9" hidden="1"/>
    <cellStyle name="Followed Hyperlink" xfId="880" builtinId="9" hidden="1"/>
    <cellStyle name="Followed Hyperlink" xfId="882" builtinId="9" hidden="1"/>
    <cellStyle name="Followed Hyperlink" xfId="884" builtinId="9" hidden="1"/>
    <cellStyle name="Followed Hyperlink" xfId="886" builtinId="9" hidden="1"/>
    <cellStyle name="Followed Hyperlink" xfId="888" builtinId="9" hidden="1"/>
    <cellStyle name="Followed Hyperlink" xfId="890" builtinId="9" hidden="1"/>
    <cellStyle name="Followed Hyperlink" xfId="892" builtinId="9" hidden="1"/>
    <cellStyle name="Followed Hyperlink" xfId="894" builtinId="9" hidden="1"/>
    <cellStyle name="Followed Hyperlink" xfId="896" builtinId="9" hidden="1"/>
    <cellStyle name="Followed Hyperlink" xfId="898" builtinId="9" hidden="1"/>
    <cellStyle name="Followed Hyperlink" xfId="900" builtinId="9" hidden="1"/>
    <cellStyle name="Followed Hyperlink" xfId="902" builtinId="9" hidden="1"/>
    <cellStyle name="Followed Hyperlink" xfId="904" builtinId="9" hidden="1"/>
    <cellStyle name="Followed Hyperlink" xfId="906" builtinId="9" hidden="1"/>
    <cellStyle name="Followed Hyperlink" xfId="908" builtinId="9" hidden="1"/>
    <cellStyle name="Followed Hyperlink" xfId="910" builtinId="9" hidden="1"/>
    <cellStyle name="Followed Hyperlink" xfId="912" builtinId="9" hidden="1"/>
    <cellStyle name="Followed Hyperlink" xfId="914" builtinId="9" hidden="1"/>
    <cellStyle name="Followed Hyperlink" xfId="916" builtinId="9" hidden="1"/>
    <cellStyle name="Followed Hyperlink" xfId="918" builtinId="9" hidden="1"/>
    <cellStyle name="Followed Hyperlink" xfId="920" builtinId="9" hidden="1"/>
    <cellStyle name="Followed Hyperlink" xfId="922" builtinId="9" hidden="1"/>
    <cellStyle name="Followed Hyperlink" xfId="924" builtinId="9" hidden="1"/>
    <cellStyle name="Followed Hyperlink" xfId="926" builtinId="9" hidden="1"/>
    <cellStyle name="Followed Hyperlink" xfId="928" builtinId="9" hidden="1"/>
    <cellStyle name="Followed Hyperlink" xfId="930" builtinId="9" hidden="1"/>
    <cellStyle name="Followed Hyperlink" xfId="932" builtinId="9" hidden="1"/>
    <cellStyle name="Followed Hyperlink" xfId="934" builtinId="9" hidden="1"/>
    <cellStyle name="Followed Hyperlink" xfId="936" builtinId="9" hidden="1"/>
    <cellStyle name="Followed Hyperlink" xfId="938" builtinId="9" hidden="1"/>
    <cellStyle name="Followed Hyperlink" xfId="940" builtinId="9" hidden="1"/>
    <cellStyle name="Followed Hyperlink" xfId="942" builtinId="9" hidden="1"/>
    <cellStyle name="Followed Hyperlink" xfId="944" builtinId="9" hidden="1"/>
    <cellStyle name="Followed Hyperlink" xfId="946" builtinId="9" hidden="1"/>
    <cellStyle name="Followed Hyperlink" xfId="948" builtinId="9" hidden="1"/>
    <cellStyle name="Followed Hyperlink" xfId="950" builtinId="9" hidden="1"/>
    <cellStyle name="Followed Hyperlink" xfId="952" builtinId="9" hidden="1"/>
    <cellStyle name="Followed Hyperlink" xfId="954" builtinId="9" hidden="1"/>
    <cellStyle name="Followed Hyperlink" xfId="956" builtinId="9" hidden="1"/>
    <cellStyle name="Followed Hyperlink" xfId="958" builtinId="9" hidden="1"/>
    <cellStyle name="Followed Hyperlink" xfId="960" builtinId="9" hidden="1"/>
    <cellStyle name="Followed Hyperlink" xfId="962" builtinId="9" hidden="1"/>
    <cellStyle name="Followed Hyperlink" xfId="964" builtinId="9" hidden="1"/>
    <cellStyle name="Followed Hyperlink" xfId="966" builtinId="9" hidden="1"/>
    <cellStyle name="Followed Hyperlink" xfId="968" builtinId="9" hidden="1"/>
    <cellStyle name="Followed Hyperlink" xfId="970" builtinId="9" hidden="1"/>
    <cellStyle name="Followed Hyperlink" xfId="972" builtinId="9" hidden="1"/>
    <cellStyle name="Followed Hyperlink" xfId="974" builtinId="9" hidden="1"/>
    <cellStyle name="Followed Hyperlink" xfId="976" builtinId="9" hidden="1"/>
    <cellStyle name="Followed Hyperlink" xfId="978" builtinId="9" hidden="1"/>
    <cellStyle name="Followed Hyperlink" xfId="980" builtinId="9" hidden="1"/>
    <cellStyle name="Followed Hyperlink" xfId="982" builtinId="9" hidden="1"/>
    <cellStyle name="Followed Hyperlink" xfId="984" builtinId="9" hidden="1"/>
    <cellStyle name="Followed Hyperlink" xfId="986" builtinId="9" hidden="1"/>
    <cellStyle name="Followed Hyperlink" xfId="988" builtinId="9" hidden="1"/>
    <cellStyle name="Followed Hyperlink" xfId="990" builtinId="9" hidden="1"/>
    <cellStyle name="Followed Hyperlink" xfId="992" builtinId="9" hidden="1"/>
    <cellStyle name="Followed Hyperlink" xfId="994" builtinId="9" hidden="1"/>
    <cellStyle name="Followed Hyperlink" xfId="996" builtinId="9" hidden="1"/>
    <cellStyle name="Followed Hyperlink" xfId="998" builtinId="9" hidden="1"/>
    <cellStyle name="Followed Hyperlink" xfId="1000" builtinId="9" hidden="1"/>
    <cellStyle name="Followed Hyperlink" xfId="1002" builtinId="9" hidden="1"/>
    <cellStyle name="Followed Hyperlink" xfId="1004" builtinId="9" hidden="1"/>
    <cellStyle name="Followed Hyperlink" xfId="1006" builtinId="9" hidden="1"/>
    <cellStyle name="Followed Hyperlink" xfId="1008" builtinId="9" hidden="1"/>
    <cellStyle name="Followed Hyperlink" xfId="1010" builtinId="9" hidden="1"/>
    <cellStyle name="Followed Hyperlink" xfId="1012" builtinId="9" hidden="1"/>
    <cellStyle name="Followed Hyperlink" xfId="1014" builtinId="9" hidden="1"/>
    <cellStyle name="Followed Hyperlink" xfId="1016" builtinId="9" hidden="1"/>
    <cellStyle name="Followed Hyperlink" xfId="1018" builtinId="9" hidden="1"/>
    <cellStyle name="Followed Hyperlink" xfId="1020" builtinId="9" hidden="1"/>
    <cellStyle name="Followed Hyperlink" xfId="1022" builtinId="9" hidden="1"/>
    <cellStyle name="Followed Hyperlink" xfId="1024" builtinId="9" hidden="1"/>
    <cellStyle name="Followed Hyperlink" xfId="1026" builtinId="9" hidden="1"/>
    <cellStyle name="Followed Hyperlink" xfId="1028" builtinId="9" hidden="1"/>
    <cellStyle name="Followed Hyperlink" xfId="1030" builtinId="9" hidden="1"/>
    <cellStyle name="Followed Hyperlink" xfId="1032" builtinId="9" hidden="1"/>
    <cellStyle name="Followed Hyperlink" xfId="1034" builtinId="9" hidden="1"/>
    <cellStyle name="Followed Hyperlink" xfId="1036" builtinId="9" hidden="1"/>
    <cellStyle name="Followed Hyperlink" xfId="1038" builtinId="9" hidden="1"/>
    <cellStyle name="Followed Hyperlink" xfId="1040" builtinId="9" hidden="1"/>
    <cellStyle name="Followed Hyperlink" xfId="1042" builtinId="9" hidden="1"/>
    <cellStyle name="Followed Hyperlink" xfId="1044" builtinId="9" hidden="1"/>
    <cellStyle name="Followed Hyperlink" xfId="1046" builtinId="9" hidden="1"/>
    <cellStyle name="Followed Hyperlink" xfId="1048" builtinId="9" hidden="1"/>
    <cellStyle name="Followed Hyperlink" xfId="1050" builtinId="9" hidden="1"/>
    <cellStyle name="Followed Hyperlink" xfId="1052" builtinId="9" hidden="1"/>
    <cellStyle name="Followed Hyperlink" xfId="1054" builtinId="9" hidden="1"/>
    <cellStyle name="Followed Hyperlink" xfId="1056" builtinId="9" hidden="1"/>
    <cellStyle name="Followed Hyperlink" xfId="1058" builtinId="9" hidden="1"/>
    <cellStyle name="Followed Hyperlink" xfId="1060" builtinId="9" hidden="1"/>
    <cellStyle name="Followed Hyperlink" xfId="1062" builtinId="9" hidden="1"/>
    <cellStyle name="Followed Hyperlink" xfId="1064" builtinId="9" hidden="1"/>
    <cellStyle name="Followed Hyperlink" xfId="1066" builtinId="9" hidden="1"/>
    <cellStyle name="Followed Hyperlink" xfId="1068" builtinId="9" hidden="1"/>
    <cellStyle name="Followed Hyperlink" xfId="1070" builtinId="9" hidden="1"/>
    <cellStyle name="Followed Hyperlink" xfId="1072" builtinId="9" hidden="1"/>
    <cellStyle name="Followed Hyperlink" xfId="1074" builtinId="9" hidden="1"/>
    <cellStyle name="Followed Hyperlink" xfId="1076" builtinId="9" hidden="1"/>
    <cellStyle name="Followed Hyperlink" xfId="1078" builtinId="9" hidden="1"/>
    <cellStyle name="Followed Hyperlink" xfId="1080" builtinId="9" hidden="1"/>
    <cellStyle name="Followed Hyperlink" xfId="1082" builtinId="9" hidden="1"/>
    <cellStyle name="Followed Hyperlink" xfId="1084" builtinId="9" hidden="1"/>
    <cellStyle name="Followed Hyperlink" xfId="1086" builtinId="9" hidden="1"/>
    <cellStyle name="Followed Hyperlink" xfId="1088" builtinId="9" hidden="1"/>
    <cellStyle name="Followed Hyperlink" xfId="1090" builtinId="9" hidden="1"/>
    <cellStyle name="Followed Hyperlink" xfId="1092" builtinId="9" hidden="1"/>
    <cellStyle name="Followed Hyperlink" xfId="1094" builtinId="9" hidden="1"/>
    <cellStyle name="Followed Hyperlink" xfId="1096" builtinId="9" hidden="1"/>
    <cellStyle name="Followed Hyperlink" xfId="1098" builtinId="9" hidden="1"/>
    <cellStyle name="Followed Hyperlink" xfId="1100" builtinId="9" hidden="1"/>
    <cellStyle name="Followed Hyperlink" xfId="1102" builtinId="9" hidden="1"/>
    <cellStyle name="Followed Hyperlink" xfId="1104" builtinId="9" hidden="1"/>
    <cellStyle name="Followed Hyperlink" xfId="1106" builtinId="9" hidden="1"/>
    <cellStyle name="Followed Hyperlink" xfId="1108" builtinId="9" hidden="1"/>
    <cellStyle name="Followed Hyperlink" xfId="1110" builtinId="9" hidden="1"/>
    <cellStyle name="Followed Hyperlink" xfId="1112" builtinId="9" hidden="1"/>
    <cellStyle name="Followed Hyperlink" xfId="1114" builtinId="9" hidden="1"/>
    <cellStyle name="Followed Hyperlink" xfId="1116" builtinId="9" hidden="1"/>
    <cellStyle name="Followed Hyperlink" xfId="1118" builtinId="9" hidden="1"/>
    <cellStyle name="Followed Hyperlink" xfId="1120" builtinId="9" hidden="1"/>
    <cellStyle name="Followed Hyperlink" xfId="1122" builtinId="9" hidden="1"/>
    <cellStyle name="Followed Hyperlink" xfId="1124" builtinId="9" hidden="1"/>
    <cellStyle name="Followed Hyperlink" xfId="1126" builtinId="9" hidden="1"/>
    <cellStyle name="Followed Hyperlink" xfId="1128" builtinId="9" hidden="1"/>
    <cellStyle name="Followed Hyperlink" xfId="1130" builtinId="9" hidden="1"/>
    <cellStyle name="Followed Hyperlink" xfId="1132" builtinId="9" hidden="1"/>
    <cellStyle name="Followed Hyperlink" xfId="1134" builtinId="9" hidden="1"/>
    <cellStyle name="Followed Hyperlink" xfId="1136" builtinId="9" hidden="1"/>
    <cellStyle name="Followed Hyperlink" xfId="1138" builtinId="9" hidden="1"/>
    <cellStyle name="Followed Hyperlink" xfId="1140" builtinId="9" hidden="1"/>
    <cellStyle name="Followed Hyperlink" xfId="1142" builtinId="9" hidden="1"/>
    <cellStyle name="Followed Hyperlink" xfId="1144" builtinId="9" hidden="1"/>
    <cellStyle name="Followed Hyperlink" xfId="1146" builtinId="9" hidden="1"/>
    <cellStyle name="Followed Hyperlink" xfId="1148" builtinId="9" hidden="1"/>
    <cellStyle name="Followed Hyperlink" xfId="1150" builtinId="9" hidden="1"/>
    <cellStyle name="Followed Hyperlink" xfId="1152" builtinId="9" hidden="1"/>
    <cellStyle name="Followed Hyperlink" xfId="1154" builtinId="9" hidden="1"/>
    <cellStyle name="Followed Hyperlink" xfId="1156" builtinId="9" hidden="1"/>
    <cellStyle name="Followed Hyperlink" xfId="1158" builtinId="9" hidden="1"/>
    <cellStyle name="Followed Hyperlink" xfId="1160" builtinId="9" hidden="1"/>
    <cellStyle name="Followed Hyperlink" xfId="1162" builtinId="9" hidden="1"/>
    <cellStyle name="Followed Hyperlink" xfId="1164" builtinId="9" hidden="1"/>
    <cellStyle name="Followed Hyperlink" xfId="1166" builtinId="9" hidden="1"/>
    <cellStyle name="Followed Hyperlink" xfId="1168" builtinId="9" hidden="1"/>
    <cellStyle name="Followed Hyperlink" xfId="1170" builtinId="9" hidden="1"/>
    <cellStyle name="Followed Hyperlink" xfId="1172" builtinId="9" hidden="1"/>
    <cellStyle name="Followed Hyperlink" xfId="1174" builtinId="9" hidden="1"/>
    <cellStyle name="Followed Hyperlink" xfId="1176" builtinId="9" hidden="1"/>
    <cellStyle name="Followed Hyperlink" xfId="1178" builtinId="9" hidden="1"/>
    <cellStyle name="Followed Hyperlink" xfId="1180" builtinId="9" hidden="1"/>
    <cellStyle name="Followed Hyperlink" xfId="1182" builtinId="9" hidden="1"/>
    <cellStyle name="Followed Hyperlink" xfId="1184" builtinId="9" hidden="1"/>
    <cellStyle name="Followed Hyperlink" xfId="1186" builtinId="9" hidden="1"/>
    <cellStyle name="Followed Hyperlink" xfId="1188" builtinId="9" hidden="1"/>
    <cellStyle name="Followed Hyperlink" xfId="1190" builtinId="9" hidden="1"/>
    <cellStyle name="Followed Hyperlink" xfId="1192" builtinId="9" hidden="1"/>
    <cellStyle name="Followed Hyperlink" xfId="1194" builtinId="9" hidden="1"/>
    <cellStyle name="Followed Hyperlink" xfId="1196" builtinId="9" hidden="1"/>
    <cellStyle name="Followed Hyperlink" xfId="1198" builtinId="9" hidden="1"/>
    <cellStyle name="Followed Hyperlink" xfId="1200" builtinId="9" hidden="1"/>
    <cellStyle name="Followed Hyperlink" xfId="1202" builtinId="9" hidden="1"/>
    <cellStyle name="Followed Hyperlink" xfId="1204" builtinId="9" hidden="1"/>
    <cellStyle name="Followed Hyperlink" xfId="1206" builtinId="9" hidden="1"/>
    <cellStyle name="Followed Hyperlink" xfId="1208" builtinId="9" hidden="1"/>
    <cellStyle name="Followed Hyperlink" xfId="1210" builtinId="9" hidden="1"/>
    <cellStyle name="Followed Hyperlink" xfId="1212" builtinId="9" hidden="1"/>
    <cellStyle name="Followed Hyperlink" xfId="1214" builtinId="9" hidden="1"/>
    <cellStyle name="Followed Hyperlink" xfId="1216" builtinId="9" hidden="1"/>
    <cellStyle name="Followed Hyperlink" xfId="1218" builtinId="9" hidden="1"/>
    <cellStyle name="Followed Hyperlink" xfId="1220" builtinId="9" hidden="1"/>
    <cellStyle name="Followed Hyperlink" xfId="1222" builtinId="9" hidden="1"/>
    <cellStyle name="Followed Hyperlink" xfId="1224" builtinId="9" hidden="1"/>
    <cellStyle name="Followed Hyperlink" xfId="1226" builtinId="9" hidden="1"/>
    <cellStyle name="Followed Hyperlink" xfId="1228" builtinId="9" hidden="1"/>
    <cellStyle name="Followed Hyperlink" xfId="1230" builtinId="9" hidden="1"/>
    <cellStyle name="Followed Hyperlink" xfId="1232" builtinId="9" hidden="1"/>
    <cellStyle name="Followed Hyperlink" xfId="1234" builtinId="9" hidden="1"/>
    <cellStyle name="Followed Hyperlink" xfId="1236" builtinId="9" hidden="1"/>
    <cellStyle name="Followed Hyperlink" xfId="1238" builtinId="9" hidden="1"/>
    <cellStyle name="Followed Hyperlink" xfId="1240" builtinId="9" hidden="1"/>
    <cellStyle name="Followed Hyperlink" xfId="1242" builtinId="9" hidden="1"/>
    <cellStyle name="Followed Hyperlink" xfId="1244" builtinId="9" hidden="1"/>
    <cellStyle name="Followed Hyperlink" xfId="1246" builtinId="9" hidden="1"/>
    <cellStyle name="Followed Hyperlink" xfId="1248" builtinId="9" hidden="1"/>
    <cellStyle name="Followed Hyperlink" xfId="1250" builtinId="9" hidden="1"/>
    <cellStyle name="Followed Hyperlink" xfId="1252" builtinId="9" hidden="1"/>
    <cellStyle name="Followed Hyperlink" xfId="1254" builtinId="9" hidden="1"/>
    <cellStyle name="Followed Hyperlink" xfId="1256" builtinId="9" hidden="1"/>
    <cellStyle name="Followed Hyperlink" xfId="1258" builtinId="9" hidden="1"/>
    <cellStyle name="Followed Hyperlink" xfId="1260" builtinId="9" hidden="1"/>
    <cellStyle name="Followed Hyperlink" xfId="1262" builtinId="9" hidden="1"/>
    <cellStyle name="Followed Hyperlink" xfId="1264" builtinId="9" hidden="1"/>
    <cellStyle name="Followed Hyperlink" xfId="1266" builtinId="9" hidden="1"/>
    <cellStyle name="Followed Hyperlink" xfId="1268" builtinId="9" hidden="1"/>
    <cellStyle name="Followed Hyperlink" xfId="1270" builtinId="9" hidden="1"/>
    <cellStyle name="Followed Hyperlink" xfId="1272" builtinId="9" hidden="1"/>
    <cellStyle name="Followed Hyperlink" xfId="1274" builtinId="9" hidden="1"/>
    <cellStyle name="Followed Hyperlink" xfId="1276" builtinId="9" hidden="1"/>
    <cellStyle name="Followed Hyperlink" xfId="1278" builtinId="9" hidden="1"/>
    <cellStyle name="Followed Hyperlink" xfId="1280" builtinId="9" hidden="1"/>
    <cellStyle name="Followed Hyperlink" xfId="1282" builtinId="9" hidden="1"/>
    <cellStyle name="Followed Hyperlink" xfId="1284" builtinId="9" hidden="1"/>
    <cellStyle name="Followed Hyperlink" xfId="1286" builtinId="9" hidden="1"/>
    <cellStyle name="Followed Hyperlink" xfId="1288" builtinId="9" hidden="1"/>
    <cellStyle name="Followed Hyperlink" xfId="1290" builtinId="9" hidden="1"/>
    <cellStyle name="Followed Hyperlink" xfId="1292" builtinId="9" hidden="1"/>
    <cellStyle name="Followed Hyperlink" xfId="1294" builtinId="9" hidden="1"/>
    <cellStyle name="Followed Hyperlink" xfId="1296" builtinId="9" hidden="1"/>
    <cellStyle name="Followed Hyperlink" xfId="1298" builtinId="9" hidden="1"/>
    <cellStyle name="Followed Hyperlink" xfId="1300" builtinId="9" hidden="1"/>
    <cellStyle name="Followed Hyperlink" xfId="1302" builtinId="9" hidden="1"/>
    <cellStyle name="Followed Hyperlink" xfId="1304" builtinId="9" hidden="1"/>
    <cellStyle name="Followed Hyperlink" xfId="1306" builtinId="9" hidden="1"/>
    <cellStyle name="Followed Hyperlink" xfId="1308" builtinId="9" hidden="1"/>
    <cellStyle name="Followed Hyperlink" xfId="1310" builtinId="9" hidden="1"/>
    <cellStyle name="Followed Hyperlink" xfId="1312" builtinId="9" hidden="1"/>
    <cellStyle name="Followed Hyperlink" xfId="1314" builtinId="9" hidden="1"/>
    <cellStyle name="Followed Hyperlink" xfId="1316" builtinId="9" hidden="1"/>
    <cellStyle name="Followed Hyperlink" xfId="1318" builtinId="9" hidden="1"/>
    <cellStyle name="Followed Hyperlink" xfId="1320" builtinId="9" hidden="1"/>
    <cellStyle name="Followed Hyperlink" xfId="1322" builtinId="9" hidden="1"/>
    <cellStyle name="Followed Hyperlink" xfId="1324" builtinId="9" hidden="1"/>
    <cellStyle name="Followed Hyperlink" xfId="1326" builtinId="9" hidden="1"/>
    <cellStyle name="Followed Hyperlink" xfId="1328" builtinId="9" hidden="1"/>
    <cellStyle name="Followed Hyperlink" xfId="1330" builtinId="9" hidden="1"/>
    <cellStyle name="Followed Hyperlink" xfId="1332" builtinId="9" hidden="1"/>
    <cellStyle name="Followed Hyperlink" xfId="1334" builtinId="9" hidden="1"/>
    <cellStyle name="Followed Hyperlink" xfId="1336" builtinId="9" hidden="1"/>
    <cellStyle name="Followed Hyperlink" xfId="1338" builtinId="9" hidden="1"/>
    <cellStyle name="Followed Hyperlink" xfId="1340" builtinId="9" hidden="1"/>
    <cellStyle name="Followed Hyperlink" xfId="1342" builtinId="9" hidden="1"/>
    <cellStyle name="Followed Hyperlink" xfId="1344" builtinId="9" hidden="1"/>
    <cellStyle name="Followed Hyperlink" xfId="1346" builtinId="9" hidden="1"/>
    <cellStyle name="Followed Hyperlink" xfId="1348" builtinId="9" hidden="1"/>
    <cellStyle name="Followed Hyperlink" xfId="1350" builtinId="9" hidden="1"/>
    <cellStyle name="Followed Hyperlink" xfId="1352" builtinId="9" hidden="1"/>
    <cellStyle name="Followed Hyperlink" xfId="1354" builtinId="9" hidden="1"/>
    <cellStyle name="Followed Hyperlink" xfId="1356" builtinId="9" hidden="1"/>
    <cellStyle name="Followed Hyperlink" xfId="1358" builtinId="9" hidden="1"/>
    <cellStyle name="Followed Hyperlink" xfId="1360" builtinId="9" hidden="1"/>
    <cellStyle name="Followed Hyperlink" xfId="1362" builtinId="9" hidden="1"/>
    <cellStyle name="Followed Hyperlink" xfId="1364" builtinId="9" hidden="1"/>
    <cellStyle name="Followed Hyperlink" xfId="1366" builtinId="9" hidden="1"/>
    <cellStyle name="Followed Hyperlink" xfId="1368" builtinId="9" hidden="1"/>
    <cellStyle name="Followed Hyperlink" xfId="1370" builtinId="9" hidden="1"/>
    <cellStyle name="Followed Hyperlink" xfId="1372" builtinId="9" hidden="1"/>
    <cellStyle name="Followed Hyperlink" xfId="1374" builtinId="9" hidden="1"/>
    <cellStyle name="Followed Hyperlink" xfId="1376" builtinId="9" hidden="1"/>
    <cellStyle name="Followed Hyperlink" xfId="1378" builtinId="9" hidden="1"/>
    <cellStyle name="Followed Hyperlink" xfId="1380" builtinId="9" hidden="1"/>
    <cellStyle name="Followed Hyperlink" xfId="1382" builtinId="9" hidden="1"/>
    <cellStyle name="Followed Hyperlink" xfId="1384" builtinId="9" hidden="1"/>
    <cellStyle name="Followed Hyperlink" xfId="1386" builtinId="9" hidden="1"/>
    <cellStyle name="Followed Hyperlink" xfId="1388" builtinId="9" hidden="1"/>
    <cellStyle name="Followed Hyperlink" xfId="1390" builtinId="9" hidden="1"/>
    <cellStyle name="Followed Hyperlink" xfId="1392" builtinId="9" hidden="1"/>
    <cellStyle name="Followed Hyperlink" xfId="1394" builtinId="9" hidden="1"/>
    <cellStyle name="Followed Hyperlink" xfId="1396" builtinId="9" hidden="1"/>
    <cellStyle name="Followed Hyperlink" xfId="1398" builtinId="9" hidden="1"/>
    <cellStyle name="Followed Hyperlink" xfId="1400" builtinId="9" hidden="1"/>
    <cellStyle name="Followed Hyperlink" xfId="1402" builtinId="9" hidden="1"/>
    <cellStyle name="Followed Hyperlink" xfId="1404" builtinId="9" hidden="1"/>
    <cellStyle name="Followed Hyperlink" xfId="1406" builtinId="9" hidden="1"/>
    <cellStyle name="Followed Hyperlink" xfId="1408" builtinId="9" hidden="1"/>
    <cellStyle name="Followed Hyperlink" xfId="1410" builtinId="9" hidden="1"/>
    <cellStyle name="Followed Hyperlink" xfId="1412" builtinId="9" hidden="1"/>
    <cellStyle name="Followed Hyperlink" xfId="1414" builtinId="9" hidden="1"/>
    <cellStyle name="Followed Hyperlink" xfId="1416" builtinId="9" hidden="1"/>
    <cellStyle name="Followed Hyperlink" xfId="1418" builtinId="9" hidden="1"/>
    <cellStyle name="Followed Hyperlink" xfId="1420" builtinId="9" hidden="1"/>
    <cellStyle name="Followed Hyperlink" xfId="1422" builtinId="9" hidden="1"/>
    <cellStyle name="Followed Hyperlink" xfId="1424" builtinId="9" hidden="1"/>
    <cellStyle name="Followed Hyperlink" xfId="1426" builtinId="9" hidden="1"/>
    <cellStyle name="Followed Hyperlink" xfId="1428" builtinId="9" hidden="1"/>
    <cellStyle name="Followed Hyperlink" xfId="1430" builtinId="9" hidden="1"/>
    <cellStyle name="Followed Hyperlink" xfId="1432" builtinId="9" hidden="1"/>
    <cellStyle name="Followed Hyperlink" xfId="1434" builtinId="9" hidden="1"/>
    <cellStyle name="Followed Hyperlink" xfId="1436" builtinId="9" hidden="1"/>
    <cellStyle name="Followed Hyperlink" xfId="1438" builtinId="9" hidden="1"/>
    <cellStyle name="Followed Hyperlink" xfId="1440" builtinId="9" hidden="1"/>
    <cellStyle name="Followed Hyperlink" xfId="1442" builtinId="9" hidden="1"/>
    <cellStyle name="Followed Hyperlink" xfId="1444" builtinId="9" hidden="1"/>
    <cellStyle name="Followed Hyperlink" xfId="1446" builtinId="9" hidden="1"/>
    <cellStyle name="Followed Hyperlink" xfId="1448" builtinId="9" hidden="1"/>
    <cellStyle name="Followed Hyperlink" xfId="1450" builtinId="9" hidden="1"/>
    <cellStyle name="Followed Hyperlink" xfId="1452" builtinId="9" hidden="1"/>
    <cellStyle name="Followed Hyperlink" xfId="1454" builtinId="9" hidden="1"/>
    <cellStyle name="Followed Hyperlink" xfId="1456" builtinId="9" hidden="1"/>
    <cellStyle name="Followed Hyperlink" xfId="1458" builtinId="9" hidden="1"/>
    <cellStyle name="Followed Hyperlink" xfId="1460" builtinId="9" hidden="1"/>
    <cellStyle name="Followed Hyperlink" xfId="1462" builtinId="9" hidden="1"/>
    <cellStyle name="Followed Hyperlink" xfId="1464" builtinId="9" hidden="1"/>
    <cellStyle name="Followed Hyperlink" xfId="1466" builtinId="9" hidden="1"/>
    <cellStyle name="Followed Hyperlink" xfId="1468" builtinId="9" hidden="1"/>
    <cellStyle name="Followed Hyperlink" xfId="1470" builtinId="9" hidden="1"/>
    <cellStyle name="Followed Hyperlink" xfId="1472" builtinId="9" hidden="1"/>
    <cellStyle name="Followed Hyperlink" xfId="1474" builtinId="9" hidden="1"/>
    <cellStyle name="Followed Hyperlink" xfId="1476" builtinId="9" hidden="1"/>
    <cellStyle name="Followed Hyperlink" xfId="1478" builtinId="9" hidden="1"/>
    <cellStyle name="Followed Hyperlink" xfId="1480" builtinId="9" hidden="1"/>
    <cellStyle name="Followed Hyperlink" xfId="1482" builtinId="9" hidden="1"/>
    <cellStyle name="Followed Hyperlink" xfId="1484" builtinId="9" hidden="1"/>
    <cellStyle name="Followed Hyperlink" xfId="1486" builtinId="9" hidden="1"/>
    <cellStyle name="Followed Hyperlink" xfId="1488" builtinId="9" hidden="1"/>
    <cellStyle name="Followed Hyperlink" xfId="1490" builtinId="9" hidden="1"/>
    <cellStyle name="Followed Hyperlink" xfId="1492" builtinId="9" hidden="1"/>
    <cellStyle name="Followed Hyperlink" xfId="1494" builtinId="9" hidden="1"/>
    <cellStyle name="Followed Hyperlink" xfId="1496" builtinId="9" hidden="1"/>
    <cellStyle name="Followed Hyperlink" xfId="1498" builtinId="9" hidden="1"/>
    <cellStyle name="Followed Hyperlink" xfId="1500" builtinId="9" hidden="1"/>
    <cellStyle name="Followed Hyperlink" xfId="1502" builtinId="9" hidden="1"/>
    <cellStyle name="Followed Hyperlink" xfId="1504" builtinId="9" hidden="1"/>
    <cellStyle name="Followed Hyperlink" xfId="1506" builtinId="9" hidden="1"/>
    <cellStyle name="Followed Hyperlink" xfId="1508" builtinId="9" hidden="1"/>
    <cellStyle name="Followed Hyperlink" xfId="1510" builtinId="9" hidden="1"/>
    <cellStyle name="Followed Hyperlink" xfId="1512" builtinId="9" hidden="1"/>
    <cellStyle name="Followed Hyperlink" xfId="1514" builtinId="9" hidden="1"/>
    <cellStyle name="Followed Hyperlink" xfId="1516" builtinId="9" hidden="1"/>
    <cellStyle name="Followed Hyperlink" xfId="1518" builtinId="9" hidden="1"/>
    <cellStyle name="Followed Hyperlink" xfId="1520" builtinId="9" hidden="1"/>
    <cellStyle name="Followed Hyperlink" xfId="1522" builtinId="9" hidden="1"/>
    <cellStyle name="Followed Hyperlink" xfId="1524" builtinId="9" hidden="1"/>
    <cellStyle name="Followed Hyperlink" xfId="1526" builtinId="9" hidden="1"/>
    <cellStyle name="Followed Hyperlink" xfId="1528" builtinId="9" hidden="1"/>
    <cellStyle name="Followed Hyperlink" xfId="1530" builtinId="9" hidden="1"/>
    <cellStyle name="Followed Hyperlink" xfId="1532" builtinId="9" hidden="1"/>
    <cellStyle name="Followed Hyperlink" xfId="1534" builtinId="9" hidden="1"/>
    <cellStyle name="Followed Hyperlink" xfId="1536" builtinId="9" hidden="1"/>
    <cellStyle name="Followed Hyperlink" xfId="1538" builtinId="9" hidden="1"/>
    <cellStyle name="Followed Hyperlink" xfId="1540" builtinId="9" hidden="1"/>
    <cellStyle name="Followed Hyperlink" xfId="1542" builtinId="9" hidden="1"/>
    <cellStyle name="Followed Hyperlink" xfId="1544" builtinId="9" hidden="1"/>
    <cellStyle name="Followed Hyperlink" xfId="1546" builtinId="9" hidden="1"/>
    <cellStyle name="Followed Hyperlink" xfId="1548" builtinId="9" hidden="1"/>
    <cellStyle name="Followed Hyperlink" xfId="1550" builtinId="9" hidden="1"/>
    <cellStyle name="Followed Hyperlink" xfId="1552" builtinId="9" hidden="1"/>
    <cellStyle name="Followed Hyperlink" xfId="1554" builtinId="9" hidden="1"/>
    <cellStyle name="Followed Hyperlink" xfId="1556" builtinId="9" hidden="1"/>
    <cellStyle name="Followed Hyperlink" xfId="1558" builtinId="9" hidden="1"/>
    <cellStyle name="Followed Hyperlink" xfId="1560" builtinId="9" hidden="1"/>
    <cellStyle name="Followed Hyperlink" xfId="1562" builtinId="9" hidden="1"/>
    <cellStyle name="Followed Hyperlink" xfId="1564" builtinId="9" hidden="1"/>
    <cellStyle name="Followed Hyperlink" xfId="1566" builtinId="9" hidden="1"/>
    <cellStyle name="Followed Hyperlink" xfId="1568" builtinId="9" hidden="1"/>
    <cellStyle name="Followed Hyperlink" xfId="1570" builtinId="9" hidden="1"/>
    <cellStyle name="Followed Hyperlink" xfId="1572" builtinId="9" hidden="1"/>
    <cellStyle name="Followed Hyperlink" xfId="1574" builtinId="9" hidden="1"/>
    <cellStyle name="Followed Hyperlink" xfId="1576" builtinId="9" hidden="1"/>
    <cellStyle name="Followed Hyperlink" xfId="1578" builtinId="9" hidden="1"/>
    <cellStyle name="Followed Hyperlink" xfId="1580" builtinId="9" hidden="1"/>
    <cellStyle name="Followed Hyperlink" xfId="1582" builtinId="9" hidden="1"/>
    <cellStyle name="Followed Hyperlink" xfId="1584" builtinId="9" hidden="1"/>
    <cellStyle name="Followed Hyperlink" xfId="1586" builtinId="9" hidden="1"/>
    <cellStyle name="Followed Hyperlink" xfId="1588" builtinId="9" hidden="1"/>
    <cellStyle name="Followed Hyperlink" xfId="1590" builtinId="9" hidden="1"/>
    <cellStyle name="Followed Hyperlink" xfId="1592" builtinId="9" hidden="1"/>
    <cellStyle name="Followed Hyperlink" xfId="1594" builtinId="9" hidden="1"/>
    <cellStyle name="Followed Hyperlink" xfId="1596" builtinId="9" hidden="1"/>
    <cellStyle name="Followed Hyperlink" xfId="1598" builtinId="9" hidden="1"/>
    <cellStyle name="Followed Hyperlink" xfId="1600" builtinId="9" hidden="1"/>
    <cellStyle name="Followed Hyperlink" xfId="1602" builtinId="9" hidden="1"/>
    <cellStyle name="Followed Hyperlink" xfId="1604" builtinId="9" hidden="1"/>
    <cellStyle name="Followed Hyperlink" xfId="1606" builtinId="9" hidden="1"/>
    <cellStyle name="Followed Hyperlink" xfId="1608" builtinId="9" hidden="1"/>
    <cellStyle name="Followed Hyperlink" xfId="1610" builtinId="9" hidden="1"/>
    <cellStyle name="Followed Hyperlink" xfId="1612" builtinId="9" hidden="1"/>
    <cellStyle name="Followed Hyperlink" xfId="1614" builtinId="9" hidden="1"/>
    <cellStyle name="Followed Hyperlink" xfId="1616" builtinId="9" hidden="1"/>
    <cellStyle name="Followed Hyperlink" xfId="1618" builtinId="9" hidden="1"/>
    <cellStyle name="Followed Hyperlink" xfId="1620" builtinId="9" hidden="1"/>
    <cellStyle name="Followed Hyperlink" xfId="1622" builtinId="9" hidden="1"/>
    <cellStyle name="Followed Hyperlink" xfId="1624" builtinId="9" hidden="1"/>
    <cellStyle name="Followed Hyperlink" xfId="1626" builtinId="9" hidden="1"/>
    <cellStyle name="Followed Hyperlink" xfId="1628" builtinId="9" hidden="1"/>
    <cellStyle name="Followed Hyperlink" xfId="1630" builtinId="9" hidden="1"/>
    <cellStyle name="Followed Hyperlink" xfId="1632" builtinId="9" hidden="1"/>
    <cellStyle name="Followed Hyperlink" xfId="1634" builtinId="9" hidden="1"/>
    <cellStyle name="Followed Hyperlink" xfId="1636" builtinId="9" hidden="1"/>
    <cellStyle name="Followed Hyperlink" xfId="1638" builtinId="9" hidden="1"/>
    <cellStyle name="Followed Hyperlink" xfId="1640" builtinId="9" hidden="1"/>
    <cellStyle name="Followed Hyperlink" xfId="1642" builtinId="9" hidden="1"/>
    <cellStyle name="Followed Hyperlink" xfId="1644" builtinId="9" hidden="1"/>
    <cellStyle name="Followed Hyperlink" xfId="1646" builtinId="9" hidden="1"/>
    <cellStyle name="Followed Hyperlink" xfId="1648" builtinId="9" hidden="1"/>
    <cellStyle name="Followed Hyperlink" xfId="1650" builtinId="9" hidden="1"/>
    <cellStyle name="Followed Hyperlink" xfId="1652" builtinId="9" hidden="1"/>
    <cellStyle name="Followed Hyperlink" xfId="1654" builtinId="9" hidden="1"/>
    <cellStyle name="Followed Hyperlink" xfId="1656" builtinId="9" hidden="1"/>
    <cellStyle name="Followed Hyperlink" xfId="1658" builtinId="9" hidden="1"/>
    <cellStyle name="Followed Hyperlink" xfId="1660" builtinId="9" hidden="1"/>
    <cellStyle name="Followed Hyperlink" xfId="1662" builtinId="9" hidden="1"/>
    <cellStyle name="Followed Hyperlink" xfId="1664" builtinId="9" hidden="1"/>
    <cellStyle name="Followed Hyperlink" xfId="1666" builtinId="9" hidden="1"/>
    <cellStyle name="Followed Hyperlink" xfId="1668" builtinId="9" hidden="1"/>
    <cellStyle name="Followed Hyperlink" xfId="1670" builtinId="9" hidden="1"/>
    <cellStyle name="Followed Hyperlink" xfId="1672" builtinId="9" hidden="1"/>
    <cellStyle name="Followed Hyperlink" xfId="1674" builtinId="9" hidden="1"/>
    <cellStyle name="Followed Hyperlink" xfId="1676" builtinId="9" hidden="1"/>
    <cellStyle name="Followed Hyperlink" xfId="1678" builtinId="9" hidden="1"/>
    <cellStyle name="Followed Hyperlink" xfId="1680" builtinId="9" hidden="1"/>
    <cellStyle name="Followed Hyperlink" xfId="1682" builtinId="9" hidden="1"/>
    <cellStyle name="Followed Hyperlink" xfId="1684" builtinId="9" hidden="1"/>
    <cellStyle name="Followed Hyperlink" xfId="1686" builtinId="9" hidden="1"/>
    <cellStyle name="Followed Hyperlink" xfId="1688" builtinId="9" hidden="1"/>
    <cellStyle name="Followed Hyperlink" xfId="1690" builtinId="9" hidden="1"/>
    <cellStyle name="Followed Hyperlink" xfId="1692" builtinId="9" hidden="1"/>
    <cellStyle name="Followed Hyperlink" xfId="1694" builtinId="9" hidden="1"/>
    <cellStyle name="Followed Hyperlink" xfId="1696" builtinId="9" hidden="1"/>
    <cellStyle name="Followed Hyperlink" xfId="1698" builtinId="9" hidden="1"/>
    <cellStyle name="Followed Hyperlink" xfId="1700" builtinId="9" hidden="1"/>
    <cellStyle name="Followed Hyperlink" xfId="1702" builtinId="9" hidden="1"/>
    <cellStyle name="Followed Hyperlink" xfId="1704" builtinId="9" hidden="1"/>
    <cellStyle name="Followed Hyperlink" xfId="1706" builtinId="9" hidden="1"/>
    <cellStyle name="Followed Hyperlink" xfId="1708" builtinId="9" hidden="1"/>
    <cellStyle name="Followed Hyperlink" xfId="1710" builtinId="9" hidden="1"/>
    <cellStyle name="Followed Hyperlink" xfId="1712" builtinId="9" hidden="1"/>
    <cellStyle name="Followed Hyperlink" xfId="1714" builtinId="9" hidden="1"/>
    <cellStyle name="Followed Hyperlink" xfId="1716" builtinId="9" hidden="1"/>
    <cellStyle name="Followed Hyperlink" xfId="1718" builtinId="9" hidden="1"/>
    <cellStyle name="Followed Hyperlink" xfId="1720" builtinId="9" hidden="1"/>
    <cellStyle name="Followed Hyperlink" xfId="1722" builtinId="9" hidden="1"/>
    <cellStyle name="Followed Hyperlink" xfId="1724" builtinId="9" hidden="1"/>
    <cellStyle name="Followed Hyperlink" xfId="1726" builtinId="9" hidden="1"/>
    <cellStyle name="Followed Hyperlink" xfId="1728" builtinId="9" hidden="1"/>
    <cellStyle name="Followed Hyperlink" xfId="1730" builtinId="9" hidden="1"/>
    <cellStyle name="Followed Hyperlink" xfId="1732" builtinId="9" hidden="1"/>
    <cellStyle name="Followed Hyperlink" xfId="1734" builtinId="9" hidden="1"/>
    <cellStyle name="Followed Hyperlink" xfId="1736" builtinId="9" hidden="1"/>
    <cellStyle name="Followed Hyperlink" xfId="1738" builtinId="9" hidden="1"/>
    <cellStyle name="Followed Hyperlink" xfId="1740" builtinId="9" hidden="1"/>
    <cellStyle name="Followed Hyperlink" xfId="1742" builtinId="9" hidden="1"/>
    <cellStyle name="Followed Hyperlink" xfId="1744" builtinId="9" hidden="1"/>
    <cellStyle name="Followed Hyperlink" xfId="1746" builtinId="9" hidden="1"/>
    <cellStyle name="Followed Hyperlink" xfId="1748" builtinId="9" hidden="1"/>
    <cellStyle name="Followed Hyperlink" xfId="1750" builtinId="9" hidden="1"/>
    <cellStyle name="Followed Hyperlink" xfId="1752" builtinId="9" hidden="1"/>
    <cellStyle name="Followed Hyperlink" xfId="1754" builtinId="9" hidden="1"/>
    <cellStyle name="Followed Hyperlink" xfId="1756" builtinId="9" hidden="1"/>
    <cellStyle name="Followed Hyperlink" xfId="1758" builtinId="9" hidden="1"/>
    <cellStyle name="Followed Hyperlink" xfId="1760" builtinId="9" hidden="1"/>
    <cellStyle name="Followed Hyperlink" xfId="1762" builtinId="9" hidden="1"/>
    <cellStyle name="Followed Hyperlink" xfId="1764" builtinId="9" hidden="1"/>
    <cellStyle name="Followed Hyperlink" xfId="1766" builtinId="9" hidden="1"/>
    <cellStyle name="Followed Hyperlink" xfId="1768" builtinId="9" hidden="1"/>
    <cellStyle name="Followed Hyperlink" xfId="1770" builtinId="9" hidden="1"/>
    <cellStyle name="Followed Hyperlink" xfId="1772" builtinId="9" hidden="1"/>
    <cellStyle name="Followed Hyperlink" xfId="1774" builtinId="9" hidden="1"/>
    <cellStyle name="Followed Hyperlink" xfId="1776" builtinId="9" hidden="1"/>
    <cellStyle name="Followed Hyperlink" xfId="1778" builtinId="9" hidden="1"/>
    <cellStyle name="Followed Hyperlink" xfId="1780" builtinId="9" hidden="1"/>
    <cellStyle name="Followed Hyperlink" xfId="1782" builtinId="9" hidden="1"/>
    <cellStyle name="Followed Hyperlink" xfId="1784" builtinId="9" hidden="1"/>
    <cellStyle name="Followed Hyperlink" xfId="1786" builtinId="9" hidden="1"/>
    <cellStyle name="Followed Hyperlink" xfId="1788" builtinId="9" hidden="1"/>
    <cellStyle name="Followed Hyperlink" xfId="1790" builtinId="9" hidden="1"/>
    <cellStyle name="Followed Hyperlink" xfId="1792" builtinId="9" hidden="1"/>
    <cellStyle name="Followed Hyperlink" xfId="1794" builtinId="9" hidden="1"/>
    <cellStyle name="Followed Hyperlink" xfId="1796" builtinId="9" hidden="1"/>
    <cellStyle name="Followed Hyperlink" xfId="1798" builtinId="9" hidden="1"/>
    <cellStyle name="Followed Hyperlink" xfId="1800" builtinId="9" hidden="1"/>
    <cellStyle name="Followed Hyperlink" xfId="1802" builtinId="9" hidden="1"/>
    <cellStyle name="Followed Hyperlink" xfId="1804" builtinId="9" hidden="1"/>
    <cellStyle name="Followed Hyperlink" xfId="1806" builtinId="9" hidden="1"/>
    <cellStyle name="Followed Hyperlink" xfId="1808" builtinId="9" hidden="1"/>
    <cellStyle name="Followed Hyperlink" xfId="1810" builtinId="9" hidden="1"/>
    <cellStyle name="Followed Hyperlink" xfId="1812" builtinId="9" hidden="1"/>
    <cellStyle name="Followed Hyperlink" xfId="1814" builtinId="9" hidden="1"/>
    <cellStyle name="Followed Hyperlink" xfId="1816" builtinId="9" hidden="1"/>
    <cellStyle name="Followed Hyperlink" xfId="1818" builtinId="9" hidden="1"/>
    <cellStyle name="Followed Hyperlink" xfId="1820" builtinId="9" hidden="1"/>
    <cellStyle name="Followed Hyperlink" xfId="1822" builtinId="9" hidden="1"/>
    <cellStyle name="Followed Hyperlink" xfId="1824" builtinId="9" hidden="1"/>
    <cellStyle name="Followed Hyperlink" xfId="1826" builtinId="9" hidden="1"/>
    <cellStyle name="Followed Hyperlink" xfId="1828" builtinId="9" hidden="1"/>
    <cellStyle name="Followed Hyperlink" xfId="1830" builtinId="9" hidden="1"/>
    <cellStyle name="Followed Hyperlink" xfId="1832" builtinId="9" hidden="1"/>
    <cellStyle name="Followed Hyperlink" xfId="1834" builtinId="9" hidden="1"/>
    <cellStyle name="Followed Hyperlink" xfId="1836" builtinId="9" hidden="1"/>
    <cellStyle name="Followed Hyperlink" xfId="1838" builtinId="9" hidden="1"/>
    <cellStyle name="Followed Hyperlink" xfId="1840" builtinId="9" hidden="1"/>
    <cellStyle name="Followed Hyperlink" xfId="1842" builtinId="9" hidden="1"/>
    <cellStyle name="Followed Hyperlink" xfId="1844" builtinId="9" hidden="1"/>
    <cellStyle name="Followed Hyperlink" xfId="1846" builtinId="9" hidden="1"/>
    <cellStyle name="Followed Hyperlink" xfId="1848" builtinId="9" hidden="1"/>
    <cellStyle name="Followed Hyperlink" xfId="1850" builtinId="9" hidden="1"/>
    <cellStyle name="Followed Hyperlink" xfId="1852" builtinId="9" hidden="1"/>
    <cellStyle name="Followed Hyperlink" xfId="1854" builtinId="9" hidden="1"/>
    <cellStyle name="Followed Hyperlink" xfId="1856" builtinId="9" hidden="1"/>
    <cellStyle name="Followed Hyperlink" xfId="1858" builtinId="9" hidden="1"/>
    <cellStyle name="Followed Hyperlink" xfId="1860" builtinId="9" hidden="1"/>
    <cellStyle name="Followed Hyperlink" xfId="1862" builtinId="9" hidden="1"/>
    <cellStyle name="Followed Hyperlink" xfId="1864" builtinId="9" hidden="1"/>
    <cellStyle name="Followed Hyperlink" xfId="1866" builtinId="9" hidden="1"/>
    <cellStyle name="Followed Hyperlink" xfId="1868" builtinId="9" hidden="1"/>
    <cellStyle name="Followed Hyperlink" xfId="1870" builtinId="9" hidden="1"/>
    <cellStyle name="Followed Hyperlink" xfId="1872" builtinId="9" hidden="1"/>
    <cellStyle name="Followed Hyperlink" xfId="1874" builtinId="9" hidden="1"/>
    <cellStyle name="Followed Hyperlink" xfId="1876" builtinId="9" hidden="1"/>
    <cellStyle name="Followed Hyperlink" xfId="1878" builtinId="9" hidden="1"/>
    <cellStyle name="Followed Hyperlink" xfId="1880" builtinId="9" hidden="1"/>
    <cellStyle name="Followed Hyperlink" xfId="1882" builtinId="9" hidden="1"/>
    <cellStyle name="Followed Hyperlink" xfId="1884" builtinId="9" hidden="1"/>
    <cellStyle name="Followed Hyperlink" xfId="1886" builtinId="9" hidden="1"/>
    <cellStyle name="Followed Hyperlink" xfId="1890" builtinId="9" hidden="1"/>
    <cellStyle name="Followed Hyperlink" xfId="1892" builtinId="9" hidden="1"/>
    <cellStyle name="Followed Hyperlink" xfId="1894" builtinId="9" hidden="1"/>
    <cellStyle name="Followed Hyperlink" xfId="1896" builtinId="9" hidden="1"/>
    <cellStyle name="Followed Hyperlink" xfId="1898" builtinId="9" hidden="1"/>
    <cellStyle name="Followed Hyperlink" xfId="1900" builtinId="9" hidden="1"/>
    <cellStyle name="Followed Hyperlink" xfId="1902" builtinId="9" hidden="1"/>
    <cellStyle name="Followed Hyperlink" xfId="1904" builtinId="9" hidden="1"/>
    <cellStyle name="Followed Hyperlink" xfId="1906" builtinId="9" hidden="1"/>
    <cellStyle name="Followed Hyperlink" xfId="1908" builtinId="9" hidden="1"/>
    <cellStyle name="Followed Hyperlink" xfId="1910" builtinId="9" hidden="1"/>
    <cellStyle name="Followed Hyperlink" xfId="1912" builtinId="9" hidden="1"/>
    <cellStyle name="Followed Hyperlink" xfId="1914" builtinId="9" hidden="1"/>
    <cellStyle name="Followed Hyperlink" xfId="1916" builtinId="9" hidden="1"/>
    <cellStyle name="Followed Hyperlink" xfId="1918" builtinId="9" hidden="1"/>
    <cellStyle name="Followed Hyperlink" xfId="1920" builtinId="9" hidden="1"/>
    <cellStyle name="Followed Hyperlink" xfId="1922" builtinId="9" hidden="1"/>
    <cellStyle name="Followed Hyperlink" xfId="1924" builtinId="9" hidden="1"/>
    <cellStyle name="Followed Hyperlink" xfId="1926" builtinId="9" hidden="1"/>
    <cellStyle name="Followed Hyperlink" xfId="1928" builtinId="9" hidden="1"/>
    <cellStyle name="Followed Hyperlink" xfId="1930" builtinId="9" hidden="1"/>
    <cellStyle name="Followed Hyperlink" xfId="1932" builtinId="9" hidden="1"/>
    <cellStyle name="Followed Hyperlink" xfId="1934" builtinId="9" hidden="1"/>
    <cellStyle name="Followed Hyperlink" xfId="1936" builtinId="9" hidden="1"/>
    <cellStyle name="Followed Hyperlink" xfId="1938" builtinId="9" hidden="1"/>
    <cellStyle name="Followed Hyperlink" xfId="1940" builtinId="9" hidden="1"/>
    <cellStyle name="Followed Hyperlink" xfId="1942" builtinId="9" hidden="1"/>
    <cellStyle name="Followed Hyperlink" xfId="1944" builtinId="9" hidden="1"/>
    <cellStyle name="Followed Hyperlink" xfId="1946" builtinId="9" hidden="1"/>
    <cellStyle name="Followed Hyperlink" xfId="1948" builtinId="9" hidden="1"/>
    <cellStyle name="Followed Hyperlink" xfId="1950" builtinId="9" hidden="1"/>
    <cellStyle name="Followed Hyperlink" xfId="1952" builtinId="9" hidden="1"/>
    <cellStyle name="Followed Hyperlink" xfId="1954" builtinId="9" hidden="1"/>
    <cellStyle name="Followed Hyperlink" xfId="1956" builtinId="9" hidden="1"/>
    <cellStyle name="Followed Hyperlink" xfId="1958" builtinId="9" hidden="1"/>
    <cellStyle name="Followed Hyperlink" xfId="1960" builtinId="9" hidden="1"/>
    <cellStyle name="Followed Hyperlink" xfId="1962" builtinId="9" hidden="1"/>
    <cellStyle name="Followed Hyperlink" xfId="1964" builtinId="9" hidden="1"/>
    <cellStyle name="Followed Hyperlink" xfId="1966" builtinId="9" hidden="1"/>
    <cellStyle name="Followed Hyperlink" xfId="1968" builtinId="9" hidden="1"/>
    <cellStyle name="Followed Hyperlink" xfId="1970" builtinId="9" hidden="1"/>
    <cellStyle name="Followed Hyperlink" xfId="1972" builtinId="9" hidden="1"/>
    <cellStyle name="Followed Hyperlink" xfId="1974" builtinId="9" hidden="1"/>
    <cellStyle name="Followed Hyperlink" xfId="1976" builtinId="9" hidden="1"/>
    <cellStyle name="Followed Hyperlink" xfId="1978" builtinId="9" hidden="1"/>
    <cellStyle name="Followed Hyperlink" xfId="1980" builtinId="9" hidden="1"/>
    <cellStyle name="Followed Hyperlink" xfId="1982" builtinId="9" hidden="1"/>
    <cellStyle name="Followed Hyperlink" xfId="1984" builtinId="9" hidden="1"/>
    <cellStyle name="Followed Hyperlink" xfId="1986" builtinId="9" hidden="1"/>
    <cellStyle name="Followed Hyperlink" xfId="1988" builtinId="9" hidden="1"/>
    <cellStyle name="Followed Hyperlink" xfId="1990" builtinId="9" hidden="1"/>
    <cellStyle name="Followed Hyperlink" xfId="1992" builtinId="9" hidden="1"/>
    <cellStyle name="Followed Hyperlink" xfId="1994" builtinId="9" hidden="1"/>
    <cellStyle name="Followed Hyperlink" xfId="1996" builtinId="9" hidden="1"/>
    <cellStyle name="Followed Hyperlink" xfId="1998" builtinId="9" hidden="1"/>
    <cellStyle name="Followed Hyperlink" xfId="2000" builtinId="9" hidden="1"/>
    <cellStyle name="Followed Hyperlink" xfId="2002" builtinId="9" hidden="1"/>
    <cellStyle name="Followed Hyperlink" xfId="2004" builtinId="9" hidden="1"/>
    <cellStyle name="Followed Hyperlink" xfId="2006" builtinId="9" hidden="1"/>
    <cellStyle name="Followed Hyperlink" xfId="2008" builtinId="9" hidden="1"/>
    <cellStyle name="Followed Hyperlink" xfId="2010" builtinId="9" hidden="1"/>
    <cellStyle name="Followed Hyperlink" xfId="2012" builtinId="9" hidden="1"/>
    <cellStyle name="Followed Hyperlink" xfId="2014" builtinId="9" hidden="1"/>
    <cellStyle name="Followed Hyperlink" xfId="2016" builtinId="9" hidden="1"/>
    <cellStyle name="Followed Hyperlink" xfId="2018" builtinId="9" hidden="1"/>
    <cellStyle name="Followed Hyperlink" xfId="2020" builtinId="9" hidden="1"/>
    <cellStyle name="Followed Hyperlink" xfId="2022" builtinId="9" hidden="1"/>
    <cellStyle name="Followed Hyperlink" xfId="2024" builtinId="9" hidden="1"/>
    <cellStyle name="Followed Hyperlink" xfId="2026" builtinId="9" hidden="1"/>
    <cellStyle name="Followed Hyperlink" xfId="2028" builtinId="9" hidden="1"/>
    <cellStyle name="Followed Hyperlink" xfId="2030" builtinId="9" hidden="1"/>
    <cellStyle name="Followed Hyperlink" xfId="2032" builtinId="9" hidden="1"/>
    <cellStyle name="Followed Hyperlink" xfId="2034" builtinId="9" hidden="1"/>
    <cellStyle name="Followed Hyperlink" xfId="2036" builtinId="9" hidden="1"/>
    <cellStyle name="Followed Hyperlink" xfId="2038" builtinId="9" hidden="1"/>
    <cellStyle name="Followed Hyperlink" xfId="2040" builtinId="9" hidden="1"/>
    <cellStyle name="Followed Hyperlink" xfId="2042" builtinId="9" hidden="1"/>
    <cellStyle name="Followed Hyperlink" xfId="2044" builtinId="9" hidden="1"/>
    <cellStyle name="Followed Hyperlink" xfId="2046" builtinId="9" hidden="1"/>
    <cellStyle name="Followed Hyperlink" xfId="2048" builtinId="9" hidden="1"/>
    <cellStyle name="Followed Hyperlink" xfId="2050" builtinId="9" hidden="1"/>
    <cellStyle name="Followed Hyperlink" xfId="2052" builtinId="9" hidden="1"/>
    <cellStyle name="Followed Hyperlink" xfId="2054" builtinId="9" hidden="1"/>
    <cellStyle name="Followed Hyperlink" xfId="2056" builtinId="9" hidden="1"/>
    <cellStyle name="Followed Hyperlink" xfId="2058" builtinId="9" hidden="1"/>
    <cellStyle name="Followed Hyperlink" xfId="2060" builtinId="9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Hyperlink" xfId="639" builtinId="8" hidden="1"/>
    <cellStyle name="Hyperlink" xfId="641" builtinId="8" hidden="1"/>
    <cellStyle name="Hyperlink" xfId="643" builtinId="8" hidden="1"/>
    <cellStyle name="Hyperlink" xfId="645" builtinId="8" hidden="1"/>
    <cellStyle name="Hyperlink" xfId="647" builtinId="8" hidden="1"/>
    <cellStyle name="Hyperlink" xfId="649" builtinId="8" hidden="1"/>
    <cellStyle name="Hyperlink" xfId="651" builtinId="8" hidden="1"/>
    <cellStyle name="Hyperlink" xfId="653" builtinId="8" hidden="1"/>
    <cellStyle name="Hyperlink" xfId="655" builtinId="8" hidden="1"/>
    <cellStyle name="Hyperlink" xfId="657" builtinId="8" hidden="1"/>
    <cellStyle name="Hyperlink" xfId="659" builtinId="8" hidden="1"/>
    <cellStyle name="Hyperlink" xfId="661" builtinId="8" hidden="1"/>
    <cellStyle name="Hyperlink" xfId="663" builtinId="8" hidden="1"/>
    <cellStyle name="Hyperlink" xfId="665" builtinId="8" hidden="1"/>
    <cellStyle name="Hyperlink" xfId="667" builtinId="8" hidden="1"/>
    <cellStyle name="Hyperlink" xfId="669" builtinId="8" hidden="1"/>
    <cellStyle name="Hyperlink" xfId="671" builtinId="8" hidden="1"/>
    <cellStyle name="Hyperlink" xfId="673" builtinId="8" hidden="1"/>
    <cellStyle name="Hyperlink" xfId="675" builtinId="8" hidden="1"/>
    <cellStyle name="Hyperlink" xfId="677" builtinId="8" hidden="1"/>
    <cellStyle name="Hyperlink" xfId="679" builtinId="8" hidden="1"/>
    <cellStyle name="Hyperlink" xfId="681" builtinId="8" hidden="1"/>
    <cellStyle name="Hyperlink" xfId="683" builtinId="8" hidden="1"/>
    <cellStyle name="Hyperlink" xfId="685" builtinId="8" hidden="1"/>
    <cellStyle name="Hyperlink" xfId="687" builtinId="8" hidden="1"/>
    <cellStyle name="Hyperlink" xfId="689" builtinId="8" hidden="1"/>
    <cellStyle name="Hyperlink" xfId="691" builtinId="8" hidden="1"/>
    <cellStyle name="Hyperlink" xfId="693" builtinId="8" hidden="1"/>
    <cellStyle name="Hyperlink" xfId="695" builtinId="8" hidden="1"/>
    <cellStyle name="Hyperlink" xfId="697" builtinId="8" hidden="1"/>
    <cellStyle name="Hyperlink" xfId="699" builtinId="8" hidden="1"/>
    <cellStyle name="Hyperlink" xfId="701" builtinId="8" hidden="1"/>
    <cellStyle name="Hyperlink" xfId="703" builtinId="8" hidden="1"/>
    <cellStyle name="Hyperlink" xfId="705" builtinId="8" hidden="1"/>
    <cellStyle name="Hyperlink" xfId="707" builtinId="8" hidden="1"/>
    <cellStyle name="Hyperlink" xfId="709" builtinId="8" hidden="1"/>
    <cellStyle name="Hyperlink" xfId="711" builtinId="8" hidden="1"/>
    <cellStyle name="Hyperlink" xfId="713" builtinId="8" hidden="1"/>
    <cellStyle name="Hyperlink" xfId="715" builtinId="8" hidden="1"/>
    <cellStyle name="Hyperlink" xfId="717" builtinId="8" hidden="1"/>
    <cellStyle name="Hyperlink" xfId="719" builtinId="8" hidden="1"/>
    <cellStyle name="Hyperlink" xfId="721" builtinId="8" hidden="1"/>
    <cellStyle name="Hyperlink" xfId="723" builtinId="8" hidden="1"/>
    <cellStyle name="Hyperlink" xfId="725" builtinId="8" hidden="1"/>
    <cellStyle name="Hyperlink" xfId="727" builtinId="8" hidden="1"/>
    <cellStyle name="Hyperlink" xfId="729" builtinId="8" hidden="1"/>
    <cellStyle name="Hyperlink" xfId="731" builtinId="8" hidden="1"/>
    <cellStyle name="Hyperlink" xfId="733" builtinId="8" hidden="1"/>
    <cellStyle name="Hyperlink" xfId="735" builtinId="8" hidden="1"/>
    <cellStyle name="Hyperlink" xfId="737" builtinId="8" hidden="1"/>
    <cellStyle name="Hyperlink" xfId="739" builtinId="8" hidden="1"/>
    <cellStyle name="Hyperlink" xfId="741" builtinId="8" hidden="1"/>
    <cellStyle name="Hyperlink" xfId="743" builtinId="8" hidden="1"/>
    <cellStyle name="Hyperlink" xfId="745" builtinId="8" hidden="1"/>
    <cellStyle name="Hyperlink" xfId="747" builtinId="8" hidden="1"/>
    <cellStyle name="Hyperlink" xfId="749" builtinId="8" hidden="1"/>
    <cellStyle name="Hyperlink" xfId="751" builtinId="8" hidden="1"/>
    <cellStyle name="Hyperlink" xfId="753" builtinId="8" hidden="1"/>
    <cellStyle name="Hyperlink" xfId="755" builtinId="8" hidden="1"/>
    <cellStyle name="Hyperlink" xfId="757" builtinId="8" hidden="1"/>
    <cellStyle name="Hyperlink" xfId="759" builtinId="8" hidden="1"/>
    <cellStyle name="Hyperlink" xfId="761" builtinId="8" hidden="1"/>
    <cellStyle name="Hyperlink" xfId="763" builtinId="8" hidden="1"/>
    <cellStyle name="Hyperlink" xfId="765" builtinId="8" hidden="1"/>
    <cellStyle name="Hyperlink" xfId="767" builtinId="8" hidden="1"/>
    <cellStyle name="Hyperlink" xfId="769" builtinId="8" hidden="1"/>
    <cellStyle name="Hyperlink" xfId="771" builtinId="8" hidden="1"/>
    <cellStyle name="Hyperlink" xfId="773" builtinId="8" hidden="1"/>
    <cellStyle name="Hyperlink" xfId="775" builtinId="8" hidden="1"/>
    <cellStyle name="Hyperlink" xfId="777" builtinId="8" hidden="1"/>
    <cellStyle name="Hyperlink" xfId="779" builtinId="8" hidden="1"/>
    <cellStyle name="Hyperlink" xfId="781" builtinId="8" hidden="1"/>
    <cellStyle name="Hyperlink" xfId="783" builtinId="8" hidden="1"/>
    <cellStyle name="Hyperlink" xfId="785" builtinId="8" hidden="1"/>
    <cellStyle name="Hyperlink" xfId="787" builtinId="8" hidden="1"/>
    <cellStyle name="Hyperlink" xfId="789" builtinId="8" hidden="1"/>
    <cellStyle name="Hyperlink" xfId="791" builtinId="8" hidden="1"/>
    <cellStyle name="Hyperlink" xfId="793" builtinId="8" hidden="1"/>
    <cellStyle name="Hyperlink" xfId="795" builtinId="8" hidden="1"/>
    <cellStyle name="Hyperlink" xfId="797" builtinId="8" hidden="1"/>
    <cellStyle name="Hyperlink" xfId="799" builtinId="8" hidden="1"/>
    <cellStyle name="Hyperlink" xfId="801" builtinId="8" hidden="1"/>
    <cellStyle name="Hyperlink" xfId="803" builtinId="8" hidden="1"/>
    <cellStyle name="Hyperlink" xfId="805" builtinId="8" hidden="1"/>
    <cellStyle name="Hyperlink" xfId="807" builtinId="8" hidden="1"/>
    <cellStyle name="Hyperlink" xfId="809" builtinId="8" hidden="1"/>
    <cellStyle name="Hyperlink" xfId="811" builtinId="8" hidden="1"/>
    <cellStyle name="Hyperlink" xfId="813" builtinId="8" hidden="1"/>
    <cellStyle name="Hyperlink" xfId="815" builtinId="8" hidden="1"/>
    <cellStyle name="Hyperlink" xfId="817" builtinId="8" hidden="1"/>
    <cellStyle name="Hyperlink" xfId="819" builtinId="8" hidden="1"/>
    <cellStyle name="Hyperlink" xfId="821" builtinId="8" hidden="1"/>
    <cellStyle name="Hyperlink" xfId="823" builtinId="8" hidden="1"/>
    <cellStyle name="Hyperlink" xfId="825" builtinId="8" hidden="1"/>
    <cellStyle name="Hyperlink" xfId="827" builtinId="8" hidden="1"/>
    <cellStyle name="Hyperlink" xfId="829" builtinId="8" hidden="1"/>
    <cellStyle name="Hyperlink" xfId="831" builtinId="8" hidden="1"/>
    <cellStyle name="Hyperlink" xfId="833" builtinId="8" hidden="1"/>
    <cellStyle name="Hyperlink" xfId="835" builtinId="8" hidden="1"/>
    <cellStyle name="Hyperlink" xfId="837" builtinId="8" hidden="1"/>
    <cellStyle name="Hyperlink" xfId="839" builtinId="8" hidden="1"/>
    <cellStyle name="Hyperlink" xfId="841" builtinId="8" hidden="1"/>
    <cellStyle name="Hyperlink" xfId="843" builtinId="8" hidden="1"/>
    <cellStyle name="Hyperlink" xfId="845" builtinId="8" hidden="1"/>
    <cellStyle name="Hyperlink" xfId="847" builtinId="8" hidden="1"/>
    <cellStyle name="Hyperlink" xfId="849" builtinId="8" hidden="1"/>
    <cellStyle name="Hyperlink" xfId="851" builtinId="8" hidden="1"/>
    <cellStyle name="Hyperlink" xfId="853" builtinId="8" hidden="1"/>
    <cellStyle name="Hyperlink" xfId="855" builtinId="8" hidden="1"/>
    <cellStyle name="Hyperlink" xfId="857" builtinId="8" hidden="1"/>
    <cellStyle name="Hyperlink" xfId="859" builtinId="8" hidden="1"/>
    <cellStyle name="Hyperlink" xfId="861" builtinId="8" hidden="1"/>
    <cellStyle name="Hyperlink" xfId="863" builtinId="8" hidden="1"/>
    <cellStyle name="Hyperlink" xfId="865" builtinId="8" hidden="1"/>
    <cellStyle name="Hyperlink" xfId="867" builtinId="8" hidden="1"/>
    <cellStyle name="Hyperlink" xfId="869" builtinId="8" hidden="1"/>
    <cellStyle name="Hyperlink" xfId="871" builtinId="8" hidden="1"/>
    <cellStyle name="Hyperlink" xfId="873" builtinId="8" hidden="1"/>
    <cellStyle name="Hyperlink" xfId="875" builtinId="8" hidden="1"/>
    <cellStyle name="Hyperlink" xfId="877" builtinId="8" hidden="1"/>
    <cellStyle name="Hyperlink" xfId="879" builtinId="8" hidden="1"/>
    <cellStyle name="Hyperlink" xfId="881" builtinId="8" hidden="1"/>
    <cellStyle name="Hyperlink" xfId="883" builtinId="8" hidden="1"/>
    <cellStyle name="Hyperlink" xfId="885" builtinId="8" hidden="1"/>
    <cellStyle name="Hyperlink" xfId="887" builtinId="8" hidden="1"/>
    <cellStyle name="Hyperlink" xfId="889" builtinId="8" hidden="1"/>
    <cellStyle name="Hyperlink" xfId="891" builtinId="8" hidden="1"/>
    <cellStyle name="Hyperlink" xfId="893" builtinId="8" hidden="1"/>
    <cellStyle name="Hyperlink" xfId="895" builtinId="8" hidden="1"/>
    <cellStyle name="Hyperlink" xfId="897" builtinId="8" hidden="1"/>
    <cellStyle name="Hyperlink" xfId="899" builtinId="8" hidden="1"/>
    <cellStyle name="Hyperlink" xfId="901" builtinId="8" hidden="1"/>
    <cellStyle name="Hyperlink" xfId="903" builtinId="8" hidden="1"/>
    <cellStyle name="Hyperlink" xfId="905" builtinId="8" hidden="1"/>
    <cellStyle name="Hyperlink" xfId="907" builtinId="8" hidden="1"/>
    <cellStyle name="Hyperlink" xfId="909" builtinId="8" hidden="1"/>
    <cellStyle name="Hyperlink" xfId="911" builtinId="8" hidden="1"/>
    <cellStyle name="Hyperlink" xfId="913" builtinId="8" hidden="1"/>
    <cellStyle name="Hyperlink" xfId="915" builtinId="8" hidden="1"/>
    <cellStyle name="Hyperlink" xfId="917" builtinId="8" hidden="1"/>
    <cellStyle name="Hyperlink" xfId="919" builtinId="8" hidden="1"/>
    <cellStyle name="Hyperlink" xfId="921" builtinId="8" hidden="1"/>
    <cellStyle name="Hyperlink" xfId="923" builtinId="8" hidden="1"/>
    <cellStyle name="Hyperlink" xfId="925" builtinId="8" hidden="1"/>
    <cellStyle name="Hyperlink" xfId="927" builtinId="8" hidden="1"/>
    <cellStyle name="Hyperlink" xfId="929" builtinId="8" hidden="1"/>
    <cellStyle name="Hyperlink" xfId="931" builtinId="8" hidden="1"/>
    <cellStyle name="Hyperlink" xfId="933" builtinId="8" hidden="1"/>
    <cellStyle name="Hyperlink" xfId="935" builtinId="8" hidden="1"/>
    <cellStyle name="Hyperlink" xfId="937" builtinId="8" hidden="1"/>
    <cellStyle name="Hyperlink" xfId="939" builtinId="8" hidden="1"/>
    <cellStyle name="Hyperlink" xfId="941" builtinId="8" hidden="1"/>
    <cellStyle name="Hyperlink" xfId="943" builtinId="8" hidden="1"/>
    <cellStyle name="Hyperlink" xfId="945" builtinId="8" hidden="1"/>
    <cellStyle name="Hyperlink" xfId="947" builtinId="8" hidden="1"/>
    <cellStyle name="Hyperlink" xfId="949" builtinId="8" hidden="1"/>
    <cellStyle name="Hyperlink" xfId="951" builtinId="8" hidden="1"/>
    <cellStyle name="Hyperlink" xfId="953" builtinId="8" hidden="1"/>
    <cellStyle name="Hyperlink" xfId="955" builtinId="8" hidden="1"/>
    <cellStyle name="Hyperlink" xfId="957" builtinId="8" hidden="1"/>
    <cellStyle name="Hyperlink" xfId="959" builtinId="8" hidden="1"/>
    <cellStyle name="Hyperlink" xfId="961" builtinId="8" hidden="1"/>
    <cellStyle name="Hyperlink" xfId="963" builtinId="8" hidden="1"/>
    <cellStyle name="Hyperlink" xfId="965" builtinId="8" hidden="1"/>
    <cellStyle name="Hyperlink" xfId="967" builtinId="8" hidden="1"/>
    <cellStyle name="Hyperlink" xfId="969" builtinId="8" hidden="1"/>
    <cellStyle name="Hyperlink" xfId="971" builtinId="8" hidden="1"/>
    <cellStyle name="Hyperlink" xfId="973" builtinId="8" hidden="1"/>
    <cellStyle name="Hyperlink" xfId="975" builtinId="8" hidden="1"/>
    <cellStyle name="Hyperlink" xfId="977" builtinId="8" hidden="1"/>
    <cellStyle name="Hyperlink" xfId="979" builtinId="8" hidden="1"/>
    <cellStyle name="Hyperlink" xfId="981" builtinId="8" hidden="1"/>
    <cellStyle name="Hyperlink" xfId="983" builtinId="8" hidden="1"/>
    <cellStyle name="Hyperlink" xfId="985" builtinId="8" hidden="1"/>
    <cellStyle name="Hyperlink" xfId="987" builtinId="8" hidden="1"/>
    <cellStyle name="Hyperlink" xfId="989" builtinId="8" hidden="1"/>
    <cellStyle name="Hyperlink" xfId="991" builtinId="8" hidden="1"/>
    <cellStyle name="Hyperlink" xfId="993" builtinId="8" hidden="1"/>
    <cellStyle name="Hyperlink" xfId="995" builtinId="8" hidden="1"/>
    <cellStyle name="Hyperlink" xfId="997" builtinId="8" hidden="1"/>
    <cellStyle name="Hyperlink" xfId="999" builtinId="8" hidden="1"/>
    <cellStyle name="Hyperlink" xfId="1001" builtinId="8" hidden="1"/>
    <cellStyle name="Hyperlink" xfId="1003" builtinId="8" hidden="1"/>
    <cellStyle name="Hyperlink" xfId="1005" builtinId="8" hidden="1"/>
    <cellStyle name="Hyperlink" xfId="1007" builtinId="8" hidden="1"/>
    <cellStyle name="Hyperlink" xfId="1009" builtinId="8" hidden="1"/>
    <cellStyle name="Hyperlink" xfId="1011" builtinId="8" hidden="1"/>
    <cellStyle name="Hyperlink" xfId="1013" builtinId="8" hidden="1"/>
    <cellStyle name="Hyperlink" xfId="1015" builtinId="8" hidden="1"/>
    <cellStyle name="Hyperlink" xfId="1017" builtinId="8" hidden="1"/>
    <cellStyle name="Hyperlink" xfId="1019" builtinId="8" hidden="1"/>
    <cellStyle name="Hyperlink" xfId="1021" builtinId="8" hidden="1"/>
    <cellStyle name="Hyperlink" xfId="1023" builtinId="8" hidden="1"/>
    <cellStyle name="Hyperlink" xfId="1025" builtinId="8" hidden="1"/>
    <cellStyle name="Hyperlink" xfId="1027" builtinId="8" hidden="1"/>
    <cellStyle name="Hyperlink" xfId="1029" builtinId="8" hidden="1"/>
    <cellStyle name="Hyperlink" xfId="1031" builtinId="8" hidden="1"/>
    <cellStyle name="Hyperlink" xfId="1033" builtinId="8" hidden="1"/>
    <cellStyle name="Hyperlink" xfId="1035" builtinId="8" hidden="1"/>
    <cellStyle name="Hyperlink" xfId="1037" builtinId="8" hidden="1"/>
    <cellStyle name="Hyperlink" xfId="1039" builtinId="8" hidden="1"/>
    <cellStyle name="Hyperlink" xfId="1041" builtinId="8" hidden="1"/>
    <cellStyle name="Hyperlink" xfId="1043" builtinId="8" hidden="1"/>
    <cellStyle name="Hyperlink" xfId="1045" builtinId="8" hidden="1"/>
    <cellStyle name="Hyperlink" xfId="1047" builtinId="8" hidden="1"/>
    <cellStyle name="Hyperlink" xfId="1049" builtinId="8" hidden="1"/>
    <cellStyle name="Hyperlink" xfId="1051" builtinId="8" hidden="1"/>
    <cellStyle name="Hyperlink" xfId="1053" builtinId="8" hidden="1"/>
    <cellStyle name="Hyperlink" xfId="1055" builtinId="8" hidden="1"/>
    <cellStyle name="Hyperlink" xfId="1057" builtinId="8" hidden="1"/>
    <cellStyle name="Hyperlink" xfId="1059" builtinId="8" hidden="1"/>
    <cellStyle name="Hyperlink" xfId="1061" builtinId="8" hidden="1"/>
    <cellStyle name="Hyperlink" xfId="1063" builtinId="8" hidden="1"/>
    <cellStyle name="Hyperlink" xfId="1065" builtinId="8" hidden="1"/>
    <cellStyle name="Hyperlink" xfId="1067" builtinId="8" hidden="1"/>
    <cellStyle name="Hyperlink" xfId="1069" builtinId="8" hidden="1"/>
    <cellStyle name="Hyperlink" xfId="1071" builtinId="8" hidden="1"/>
    <cellStyle name="Hyperlink" xfId="1073" builtinId="8" hidden="1"/>
    <cellStyle name="Hyperlink" xfId="1075" builtinId="8" hidden="1"/>
    <cellStyle name="Hyperlink" xfId="1077" builtinId="8" hidden="1"/>
    <cellStyle name="Hyperlink" xfId="1079" builtinId="8" hidden="1"/>
    <cellStyle name="Hyperlink" xfId="1081" builtinId="8" hidden="1"/>
    <cellStyle name="Hyperlink" xfId="1083" builtinId="8" hidden="1"/>
    <cellStyle name="Hyperlink" xfId="1085" builtinId="8" hidden="1"/>
    <cellStyle name="Hyperlink" xfId="1087" builtinId="8" hidden="1"/>
    <cellStyle name="Hyperlink" xfId="1089" builtinId="8" hidden="1"/>
    <cellStyle name="Hyperlink" xfId="1091" builtinId="8" hidden="1"/>
    <cellStyle name="Hyperlink" xfId="1093" builtinId="8" hidden="1"/>
    <cellStyle name="Hyperlink" xfId="1095" builtinId="8" hidden="1"/>
    <cellStyle name="Hyperlink" xfId="1097" builtinId="8" hidden="1"/>
    <cellStyle name="Hyperlink" xfId="1099" builtinId="8" hidden="1"/>
    <cellStyle name="Hyperlink" xfId="1101" builtinId="8" hidden="1"/>
    <cellStyle name="Hyperlink" xfId="1103" builtinId="8" hidden="1"/>
    <cellStyle name="Hyperlink" xfId="1105" builtinId="8" hidden="1"/>
    <cellStyle name="Hyperlink" xfId="1107" builtinId="8" hidden="1"/>
    <cellStyle name="Hyperlink" xfId="1109" builtinId="8" hidden="1"/>
    <cellStyle name="Hyperlink" xfId="1111" builtinId="8" hidden="1"/>
    <cellStyle name="Hyperlink" xfId="1113" builtinId="8" hidden="1"/>
    <cellStyle name="Hyperlink" xfId="1115" builtinId="8" hidden="1"/>
    <cellStyle name="Hyperlink" xfId="1117" builtinId="8" hidden="1"/>
    <cellStyle name="Hyperlink" xfId="1119" builtinId="8" hidden="1"/>
    <cellStyle name="Hyperlink" xfId="1121" builtinId="8" hidden="1"/>
    <cellStyle name="Hyperlink" xfId="1123" builtinId="8" hidden="1"/>
    <cellStyle name="Hyperlink" xfId="1125" builtinId="8" hidden="1"/>
    <cellStyle name="Hyperlink" xfId="1127" builtinId="8" hidden="1"/>
    <cellStyle name="Hyperlink" xfId="1129" builtinId="8" hidden="1"/>
    <cellStyle name="Hyperlink" xfId="1131" builtinId="8" hidden="1"/>
    <cellStyle name="Hyperlink" xfId="1133" builtinId="8" hidden="1"/>
    <cellStyle name="Hyperlink" xfId="1135" builtinId="8" hidden="1"/>
    <cellStyle name="Hyperlink" xfId="1137" builtinId="8" hidden="1"/>
    <cellStyle name="Hyperlink" xfId="1139" builtinId="8" hidden="1"/>
    <cellStyle name="Hyperlink" xfId="1141" builtinId="8" hidden="1"/>
    <cellStyle name="Hyperlink" xfId="1143" builtinId="8" hidden="1"/>
    <cellStyle name="Hyperlink" xfId="1145" builtinId="8" hidden="1"/>
    <cellStyle name="Hyperlink" xfId="1147" builtinId="8" hidden="1"/>
    <cellStyle name="Hyperlink" xfId="1149" builtinId="8" hidden="1"/>
    <cellStyle name="Hyperlink" xfId="1151" builtinId="8" hidden="1"/>
    <cellStyle name="Hyperlink" xfId="1153" builtinId="8" hidden="1"/>
    <cellStyle name="Hyperlink" xfId="1155" builtinId="8" hidden="1"/>
    <cellStyle name="Hyperlink" xfId="1157" builtinId="8" hidden="1"/>
    <cellStyle name="Hyperlink" xfId="1159" builtinId="8" hidden="1"/>
    <cellStyle name="Hyperlink" xfId="1161" builtinId="8" hidden="1"/>
    <cellStyle name="Hyperlink" xfId="1163" builtinId="8" hidden="1"/>
    <cellStyle name="Hyperlink" xfId="1165" builtinId="8" hidden="1"/>
    <cellStyle name="Hyperlink" xfId="1167" builtinId="8" hidden="1"/>
    <cellStyle name="Hyperlink" xfId="1169" builtinId="8" hidden="1"/>
    <cellStyle name="Hyperlink" xfId="1171" builtinId="8" hidden="1"/>
    <cellStyle name="Hyperlink" xfId="1173" builtinId="8" hidden="1"/>
    <cellStyle name="Hyperlink" xfId="1175" builtinId="8" hidden="1"/>
    <cellStyle name="Hyperlink" xfId="1177" builtinId="8" hidden="1"/>
    <cellStyle name="Hyperlink" xfId="1179" builtinId="8" hidden="1"/>
    <cellStyle name="Hyperlink" xfId="1181" builtinId="8" hidden="1"/>
    <cellStyle name="Hyperlink" xfId="1183" builtinId="8" hidden="1"/>
    <cellStyle name="Hyperlink" xfId="1185" builtinId="8" hidden="1"/>
    <cellStyle name="Hyperlink" xfId="1187" builtinId="8" hidden="1"/>
    <cellStyle name="Hyperlink" xfId="1189" builtinId="8" hidden="1"/>
    <cellStyle name="Hyperlink" xfId="1191" builtinId="8" hidden="1"/>
    <cellStyle name="Hyperlink" xfId="1193" builtinId="8" hidden="1"/>
    <cellStyle name="Hyperlink" xfId="1195" builtinId="8" hidden="1"/>
    <cellStyle name="Hyperlink" xfId="1197" builtinId="8" hidden="1"/>
    <cellStyle name="Hyperlink" xfId="1199" builtinId="8" hidden="1"/>
    <cellStyle name="Hyperlink" xfId="1201" builtinId="8" hidden="1"/>
    <cellStyle name="Hyperlink" xfId="1203" builtinId="8" hidden="1"/>
    <cellStyle name="Hyperlink" xfId="1205" builtinId="8" hidden="1"/>
    <cellStyle name="Hyperlink" xfId="1207" builtinId="8" hidden="1"/>
    <cellStyle name="Hyperlink" xfId="1209" builtinId="8" hidden="1"/>
    <cellStyle name="Hyperlink" xfId="1211" builtinId="8" hidden="1"/>
    <cellStyle name="Hyperlink" xfId="1213" builtinId="8" hidden="1"/>
    <cellStyle name="Hyperlink" xfId="1215" builtinId="8" hidden="1"/>
    <cellStyle name="Hyperlink" xfId="1217" builtinId="8" hidden="1"/>
    <cellStyle name="Hyperlink" xfId="1219" builtinId="8" hidden="1"/>
    <cellStyle name="Hyperlink" xfId="1221" builtinId="8" hidden="1"/>
    <cellStyle name="Hyperlink" xfId="1223" builtinId="8" hidden="1"/>
    <cellStyle name="Hyperlink" xfId="1225" builtinId="8" hidden="1"/>
    <cellStyle name="Hyperlink" xfId="1227" builtinId="8" hidden="1"/>
    <cellStyle name="Hyperlink" xfId="1229" builtinId="8" hidden="1"/>
    <cellStyle name="Hyperlink" xfId="1231" builtinId="8" hidden="1"/>
    <cellStyle name="Hyperlink" xfId="1233" builtinId="8" hidden="1"/>
    <cellStyle name="Hyperlink" xfId="1235" builtinId="8" hidden="1"/>
    <cellStyle name="Hyperlink" xfId="1237" builtinId="8" hidden="1"/>
    <cellStyle name="Hyperlink" xfId="1239" builtinId="8" hidden="1"/>
    <cellStyle name="Hyperlink" xfId="1241" builtinId="8" hidden="1"/>
    <cellStyle name="Hyperlink" xfId="1243" builtinId="8" hidden="1"/>
    <cellStyle name="Hyperlink" xfId="1245" builtinId="8" hidden="1"/>
    <cellStyle name="Hyperlink" xfId="1247" builtinId="8" hidden="1"/>
    <cellStyle name="Hyperlink" xfId="1249" builtinId="8" hidden="1"/>
    <cellStyle name="Hyperlink" xfId="1251" builtinId="8" hidden="1"/>
    <cellStyle name="Hyperlink" xfId="1253" builtinId="8" hidden="1"/>
    <cellStyle name="Hyperlink" xfId="1255" builtinId="8" hidden="1"/>
    <cellStyle name="Hyperlink" xfId="1257" builtinId="8" hidden="1"/>
    <cellStyle name="Hyperlink" xfId="1259" builtinId="8" hidden="1"/>
    <cellStyle name="Hyperlink" xfId="1261" builtinId="8" hidden="1"/>
    <cellStyle name="Hyperlink" xfId="1263" builtinId="8" hidden="1"/>
    <cellStyle name="Hyperlink" xfId="1265" builtinId="8" hidden="1"/>
    <cellStyle name="Hyperlink" xfId="1267" builtinId="8" hidden="1"/>
    <cellStyle name="Hyperlink" xfId="1269" builtinId="8" hidden="1"/>
    <cellStyle name="Hyperlink" xfId="1271" builtinId="8" hidden="1"/>
    <cellStyle name="Hyperlink" xfId="1273" builtinId="8" hidden="1"/>
    <cellStyle name="Hyperlink" xfId="1275" builtinId="8" hidden="1"/>
    <cellStyle name="Hyperlink" xfId="1277" builtinId="8" hidden="1"/>
    <cellStyle name="Hyperlink" xfId="1279" builtinId="8" hidden="1"/>
    <cellStyle name="Hyperlink" xfId="1281" builtinId="8" hidden="1"/>
    <cellStyle name="Hyperlink" xfId="1283" builtinId="8" hidden="1"/>
    <cellStyle name="Hyperlink" xfId="1285" builtinId="8" hidden="1"/>
    <cellStyle name="Hyperlink" xfId="1287" builtinId="8" hidden="1"/>
    <cellStyle name="Hyperlink" xfId="1289" builtinId="8" hidden="1"/>
    <cellStyle name="Hyperlink" xfId="1291" builtinId="8" hidden="1"/>
    <cellStyle name="Hyperlink" xfId="1293" builtinId="8" hidden="1"/>
    <cellStyle name="Hyperlink" xfId="1295" builtinId="8" hidden="1"/>
    <cellStyle name="Hyperlink" xfId="1297" builtinId="8" hidden="1"/>
    <cellStyle name="Hyperlink" xfId="1299" builtinId="8" hidden="1"/>
    <cellStyle name="Hyperlink" xfId="1301" builtinId="8" hidden="1"/>
    <cellStyle name="Hyperlink" xfId="1303" builtinId="8" hidden="1"/>
    <cellStyle name="Hyperlink" xfId="1305" builtinId="8" hidden="1"/>
    <cellStyle name="Hyperlink" xfId="1307" builtinId="8" hidden="1"/>
    <cellStyle name="Hyperlink" xfId="1309" builtinId="8" hidden="1"/>
    <cellStyle name="Hyperlink" xfId="1311" builtinId="8" hidden="1"/>
    <cellStyle name="Hyperlink" xfId="1313" builtinId="8" hidden="1"/>
    <cellStyle name="Hyperlink" xfId="1315" builtinId="8" hidden="1"/>
    <cellStyle name="Hyperlink" xfId="1317" builtinId="8" hidden="1"/>
    <cellStyle name="Hyperlink" xfId="1319" builtinId="8" hidden="1"/>
    <cellStyle name="Hyperlink" xfId="1321" builtinId="8" hidden="1"/>
    <cellStyle name="Hyperlink" xfId="1323" builtinId="8" hidden="1"/>
    <cellStyle name="Hyperlink" xfId="1325" builtinId="8" hidden="1"/>
    <cellStyle name="Hyperlink" xfId="1327" builtinId="8" hidden="1"/>
    <cellStyle name="Hyperlink" xfId="1329" builtinId="8" hidden="1"/>
    <cellStyle name="Hyperlink" xfId="1331" builtinId="8" hidden="1"/>
    <cellStyle name="Hyperlink" xfId="1333" builtinId="8" hidden="1"/>
    <cellStyle name="Hyperlink" xfId="1335" builtinId="8" hidden="1"/>
    <cellStyle name="Hyperlink" xfId="1337" builtinId="8" hidden="1"/>
    <cellStyle name="Hyperlink" xfId="1339" builtinId="8" hidden="1"/>
    <cellStyle name="Hyperlink" xfId="1341" builtinId="8" hidden="1"/>
    <cellStyle name="Hyperlink" xfId="1343" builtinId="8" hidden="1"/>
    <cellStyle name="Hyperlink" xfId="1345" builtinId="8" hidden="1"/>
    <cellStyle name="Hyperlink" xfId="1347" builtinId="8" hidden="1"/>
    <cellStyle name="Hyperlink" xfId="1349" builtinId="8" hidden="1"/>
    <cellStyle name="Hyperlink" xfId="1351" builtinId="8" hidden="1"/>
    <cellStyle name="Hyperlink" xfId="1353" builtinId="8" hidden="1"/>
    <cellStyle name="Hyperlink" xfId="1355" builtinId="8" hidden="1"/>
    <cellStyle name="Hyperlink" xfId="1357" builtinId="8" hidden="1"/>
    <cellStyle name="Hyperlink" xfId="1359" builtinId="8" hidden="1"/>
    <cellStyle name="Hyperlink" xfId="1361" builtinId="8" hidden="1"/>
    <cellStyle name="Hyperlink" xfId="1363" builtinId="8" hidden="1"/>
    <cellStyle name="Hyperlink" xfId="1365" builtinId="8" hidden="1"/>
    <cellStyle name="Hyperlink" xfId="1367" builtinId="8" hidden="1"/>
    <cellStyle name="Hyperlink" xfId="1369" builtinId="8" hidden="1"/>
    <cellStyle name="Hyperlink" xfId="1371" builtinId="8" hidden="1"/>
    <cellStyle name="Hyperlink" xfId="1373" builtinId="8" hidden="1"/>
    <cellStyle name="Hyperlink" xfId="1375" builtinId="8" hidden="1"/>
    <cellStyle name="Hyperlink" xfId="1377" builtinId="8" hidden="1"/>
    <cellStyle name="Hyperlink" xfId="1379" builtinId="8" hidden="1"/>
    <cellStyle name="Hyperlink" xfId="1381" builtinId="8" hidden="1"/>
    <cellStyle name="Hyperlink" xfId="1383" builtinId="8" hidden="1"/>
    <cellStyle name="Hyperlink" xfId="1385" builtinId="8" hidden="1"/>
    <cellStyle name="Hyperlink" xfId="1387" builtinId="8" hidden="1"/>
    <cellStyle name="Hyperlink" xfId="1389" builtinId="8" hidden="1"/>
    <cellStyle name="Hyperlink" xfId="1391" builtinId="8" hidden="1"/>
    <cellStyle name="Hyperlink" xfId="1393" builtinId="8" hidden="1"/>
    <cellStyle name="Hyperlink" xfId="1395" builtinId="8" hidden="1"/>
    <cellStyle name="Hyperlink" xfId="1397" builtinId="8" hidden="1"/>
    <cellStyle name="Hyperlink" xfId="1399" builtinId="8" hidden="1"/>
    <cellStyle name="Hyperlink" xfId="1401" builtinId="8" hidden="1"/>
    <cellStyle name="Hyperlink" xfId="1403" builtinId="8" hidden="1"/>
    <cellStyle name="Hyperlink" xfId="1405" builtinId="8" hidden="1"/>
    <cellStyle name="Hyperlink" xfId="1407" builtinId="8" hidden="1"/>
    <cellStyle name="Hyperlink" xfId="1409" builtinId="8" hidden="1"/>
    <cellStyle name="Hyperlink" xfId="1411" builtinId="8" hidden="1"/>
    <cellStyle name="Hyperlink" xfId="1413" builtinId="8" hidden="1"/>
    <cellStyle name="Hyperlink" xfId="1415" builtinId="8" hidden="1"/>
    <cellStyle name="Hyperlink" xfId="1417" builtinId="8" hidden="1"/>
    <cellStyle name="Hyperlink" xfId="1419" builtinId="8" hidden="1"/>
    <cellStyle name="Hyperlink" xfId="1421" builtinId="8" hidden="1"/>
    <cellStyle name="Hyperlink" xfId="1423" builtinId="8" hidden="1"/>
    <cellStyle name="Hyperlink" xfId="1425" builtinId="8" hidden="1"/>
    <cellStyle name="Hyperlink" xfId="1427" builtinId="8" hidden="1"/>
    <cellStyle name="Hyperlink" xfId="1429" builtinId="8" hidden="1"/>
    <cellStyle name="Hyperlink" xfId="1431" builtinId="8" hidden="1"/>
    <cellStyle name="Hyperlink" xfId="1433" builtinId="8" hidden="1"/>
    <cellStyle name="Hyperlink" xfId="1435" builtinId="8" hidden="1"/>
    <cellStyle name="Hyperlink" xfId="1437" builtinId="8" hidden="1"/>
    <cellStyle name="Hyperlink" xfId="1439" builtinId="8" hidden="1"/>
    <cellStyle name="Hyperlink" xfId="1441" builtinId="8" hidden="1"/>
    <cellStyle name="Hyperlink" xfId="1443" builtinId="8" hidden="1"/>
    <cellStyle name="Hyperlink" xfId="1445" builtinId="8" hidden="1"/>
    <cellStyle name="Hyperlink" xfId="1447" builtinId="8" hidden="1"/>
    <cellStyle name="Hyperlink" xfId="1449" builtinId="8" hidden="1"/>
    <cellStyle name="Hyperlink" xfId="1451" builtinId="8" hidden="1"/>
    <cellStyle name="Hyperlink" xfId="1453" builtinId="8" hidden="1"/>
    <cellStyle name="Hyperlink" xfId="1455" builtinId="8" hidden="1"/>
    <cellStyle name="Hyperlink" xfId="1457" builtinId="8" hidden="1"/>
    <cellStyle name="Hyperlink" xfId="1459" builtinId="8" hidden="1"/>
    <cellStyle name="Hyperlink" xfId="1461" builtinId="8" hidden="1"/>
    <cellStyle name="Hyperlink" xfId="1463" builtinId="8" hidden="1"/>
    <cellStyle name="Hyperlink" xfId="1465" builtinId="8" hidden="1"/>
    <cellStyle name="Hyperlink" xfId="1467" builtinId="8" hidden="1"/>
    <cellStyle name="Hyperlink" xfId="1469" builtinId="8" hidden="1"/>
    <cellStyle name="Hyperlink" xfId="1471" builtinId="8" hidden="1"/>
    <cellStyle name="Hyperlink" xfId="1473" builtinId="8" hidden="1"/>
    <cellStyle name="Hyperlink" xfId="1475" builtinId="8" hidden="1"/>
    <cellStyle name="Hyperlink" xfId="1477" builtinId="8" hidden="1"/>
    <cellStyle name="Hyperlink" xfId="1479" builtinId="8" hidden="1"/>
    <cellStyle name="Hyperlink" xfId="1481" builtinId="8" hidden="1"/>
    <cellStyle name="Hyperlink" xfId="1483" builtinId="8" hidden="1"/>
    <cellStyle name="Hyperlink" xfId="1485" builtinId="8" hidden="1"/>
    <cellStyle name="Hyperlink" xfId="1487" builtinId="8" hidden="1"/>
    <cellStyle name="Hyperlink" xfId="1489" builtinId="8" hidden="1"/>
    <cellStyle name="Hyperlink" xfId="1491" builtinId="8" hidden="1"/>
    <cellStyle name="Hyperlink" xfId="1493" builtinId="8" hidden="1"/>
    <cellStyle name="Hyperlink" xfId="1495" builtinId="8" hidden="1"/>
    <cellStyle name="Hyperlink" xfId="1497" builtinId="8" hidden="1"/>
    <cellStyle name="Hyperlink" xfId="1499" builtinId="8" hidden="1"/>
    <cellStyle name="Hyperlink" xfId="1501" builtinId="8" hidden="1"/>
    <cellStyle name="Hyperlink" xfId="1503" builtinId="8" hidden="1"/>
    <cellStyle name="Hyperlink" xfId="1505" builtinId="8" hidden="1"/>
    <cellStyle name="Hyperlink" xfId="1507" builtinId="8" hidden="1"/>
    <cellStyle name="Hyperlink" xfId="1509" builtinId="8" hidden="1"/>
    <cellStyle name="Hyperlink" xfId="1511" builtinId="8" hidden="1"/>
    <cellStyle name="Hyperlink" xfId="1513" builtinId="8" hidden="1"/>
    <cellStyle name="Hyperlink" xfId="1515" builtinId="8" hidden="1"/>
    <cellStyle name="Hyperlink" xfId="1517" builtinId="8" hidden="1"/>
    <cellStyle name="Hyperlink" xfId="1519" builtinId="8" hidden="1"/>
    <cellStyle name="Hyperlink" xfId="1521" builtinId="8" hidden="1"/>
    <cellStyle name="Hyperlink" xfId="1523" builtinId="8" hidden="1"/>
    <cellStyle name="Hyperlink" xfId="1525" builtinId="8" hidden="1"/>
    <cellStyle name="Hyperlink" xfId="1527" builtinId="8" hidden="1"/>
    <cellStyle name="Hyperlink" xfId="1529" builtinId="8" hidden="1"/>
    <cellStyle name="Hyperlink" xfId="1531" builtinId="8" hidden="1"/>
    <cellStyle name="Hyperlink" xfId="1533" builtinId="8" hidden="1"/>
    <cellStyle name="Hyperlink" xfId="1535" builtinId="8" hidden="1"/>
    <cellStyle name="Hyperlink" xfId="1537" builtinId="8" hidden="1"/>
    <cellStyle name="Hyperlink" xfId="1539" builtinId="8" hidden="1"/>
    <cellStyle name="Hyperlink" xfId="1541" builtinId="8" hidden="1"/>
    <cellStyle name="Hyperlink" xfId="1543" builtinId="8" hidden="1"/>
    <cellStyle name="Hyperlink" xfId="1545" builtinId="8" hidden="1"/>
    <cellStyle name="Hyperlink" xfId="1547" builtinId="8" hidden="1"/>
    <cellStyle name="Hyperlink" xfId="1549" builtinId="8" hidden="1"/>
    <cellStyle name="Hyperlink" xfId="1551" builtinId="8" hidden="1"/>
    <cellStyle name="Hyperlink" xfId="1553" builtinId="8" hidden="1"/>
    <cellStyle name="Hyperlink" xfId="1555" builtinId="8" hidden="1"/>
    <cellStyle name="Hyperlink" xfId="1557" builtinId="8" hidden="1"/>
    <cellStyle name="Hyperlink" xfId="1559" builtinId="8" hidden="1"/>
    <cellStyle name="Hyperlink" xfId="1561" builtinId="8" hidden="1"/>
    <cellStyle name="Hyperlink" xfId="1563" builtinId="8" hidden="1"/>
    <cellStyle name="Hyperlink" xfId="1565" builtinId="8" hidden="1"/>
    <cellStyle name="Hyperlink" xfId="1567" builtinId="8" hidden="1"/>
    <cellStyle name="Hyperlink" xfId="1569" builtinId="8" hidden="1"/>
    <cellStyle name="Hyperlink" xfId="1571" builtinId="8" hidden="1"/>
    <cellStyle name="Hyperlink" xfId="1573" builtinId="8" hidden="1"/>
    <cellStyle name="Hyperlink" xfId="1575" builtinId="8" hidden="1"/>
    <cellStyle name="Hyperlink" xfId="1577" builtinId="8" hidden="1"/>
    <cellStyle name="Hyperlink" xfId="1579" builtinId="8" hidden="1"/>
    <cellStyle name="Hyperlink" xfId="1581" builtinId="8" hidden="1"/>
    <cellStyle name="Hyperlink" xfId="1583" builtinId="8" hidden="1"/>
    <cellStyle name="Hyperlink" xfId="1585" builtinId="8" hidden="1"/>
    <cellStyle name="Hyperlink" xfId="1587" builtinId="8" hidden="1"/>
    <cellStyle name="Hyperlink" xfId="1589" builtinId="8" hidden="1"/>
    <cellStyle name="Hyperlink" xfId="1591" builtinId="8" hidden="1"/>
    <cellStyle name="Hyperlink" xfId="1593" builtinId="8" hidden="1"/>
    <cellStyle name="Hyperlink" xfId="1595" builtinId="8" hidden="1"/>
    <cellStyle name="Hyperlink" xfId="1597" builtinId="8" hidden="1"/>
    <cellStyle name="Hyperlink" xfId="1599" builtinId="8" hidden="1"/>
    <cellStyle name="Hyperlink" xfId="1601" builtinId="8" hidden="1"/>
    <cellStyle name="Hyperlink" xfId="1603" builtinId="8" hidden="1"/>
    <cellStyle name="Hyperlink" xfId="1605" builtinId="8" hidden="1"/>
    <cellStyle name="Hyperlink" xfId="1607" builtinId="8" hidden="1"/>
    <cellStyle name="Hyperlink" xfId="1609" builtinId="8" hidden="1"/>
    <cellStyle name="Hyperlink" xfId="1611" builtinId="8" hidden="1"/>
    <cellStyle name="Hyperlink" xfId="1613" builtinId="8" hidden="1"/>
    <cellStyle name="Hyperlink" xfId="1615" builtinId="8" hidden="1"/>
    <cellStyle name="Hyperlink" xfId="1617" builtinId="8" hidden="1"/>
    <cellStyle name="Hyperlink" xfId="1619" builtinId="8" hidden="1"/>
    <cellStyle name="Hyperlink" xfId="1621" builtinId="8" hidden="1"/>
    <cellStyle name="Hyperlink" xfId="1623" builtinId="8" hidden="1"/>
    <cellStyle name="Hyperlink" xfId="1625" builtinId="8" hidden="1"/>
    <cellStyle name="Hyperlink" xfId="1627" builtinId="8" hidden="1"/>
    <cellStyle name="Hyperlink" xfId="1629" builtinId="8" hidden="1"/>
    <cellStyle name="Hyperlink" xfId="1631" builtinId="8" hidden="1"/>
    <cellStyle name="Hyperlink" xfId="1633" builtinId="8" hidden="1"/>
    <cellStyle name="Hyperlink" xfId="1635" builtinId="8" hidden="1"/>
    <cellStyle name="Hyperlink" xfId="1637" builtinId="8" hidden="1"/>
    <cellStyle name="Hyperlink" xfId="1639" builtinId="8" hidden="1"/>
    <cellStyle name="Hyperlink" xfId="1641" builtinId="8" hidden="1"/>
    <cellStyle name="Hyperlink" xfId="1643" builtinId="8" hidden="1"/>
    <cellStyle name="Hyperlink" xfId="1645" builtinId="8" hidden="1"/>
    <cellStyle name="Hyperlink" xfId="1647" builtinId="8" hidden="1"/>
    <cellStyle name="Hyperlink" xfId="1649" builtinId="8" hidden="1"/>
    <cellStyle name="Hyperlink" xfId="1651" builtinId="8" hidden="1"/>
    <cellStyle name="Hyperlink" xfId="1653" builtinId="8" hidden="1"/>
    <cellStyle name="Hyperlink" xfId="1655" builtinId="8" hidden="1"/>
    <cellStyle name="Hyperlink" xfId="1657" builtinId="8" hidden="1"/>
    <cellStyle name="Hyperlink" xfId="1659" builtinId="8" hidden="1"/>
    <cellStyle name="Hyperlink" xfId="1661" builtinId="8" hidden="1"/>
    <cellStyle name="Hyperlink" xfId="1663" builtinId="8" hidden="1"/>
    <cellStyle name="Hyperlink" xfId="1665" builtinId="8" hidden="1"/>
    <cellStyle name="Hyperlink" xfId="1667" builtinId="8" hidden="1"/>
    <cellStyle name="Hyperlink" xfId="1669" builtinId="8" hidden="1"/>
    <cellStyle name="Hyperlink" xfId="1671" builtinId="8" hidden="1"/>
    <cellStyle name="Hyperlink" xfId="1673" builtinId="8" hidden="1"/>
    <cellStyle name="Hyperlink" xfId="1675" builtinId="8" hidden="1"/>
    <cellStyle name="Hyperlink" xfId="1677" builtinId="8" hidden="1"/>
    <cellStyle name="Hyperlink" xfId="1679" builtinId="8" hidden="1"/>
    <cellStyle name="Hyperlink" xfId="1681" builtinId="8" hidden="1"/>
    <cellStyle name="Hyperlink" xfId="1683" builtinId="8" hidden="1"/>
    <cellStyle name="Hyperlink" xfId="1685" builtinId="8" hidden="1"/>
    <cellStyle name="Hyperlink" xfId="1687" builtinId="8" hidden="1"/>
    <cellStyle name="Hyperlink" xfId="1689" builtinId="8" hidden="1"/>
    <cellStyle name="Hyperlink" xfId="1691" builtinId="8" hidden="1"/>
    <cellStyle name="Hyperlink" xfId="1693" builtinId="8" hidden="1"/>
    <cellStyle name="Hyperlink" xfId="1695" builtinId="8" hidden="1"/>
    <cellStyle name="Hyperlink" xfId="1697" builtinId="8" hidden="1"/>
    <cellStyle name="Hyperlink" xfId="1699" builtinId="8" hidden="1"/>
    <cellStyle name="Hyperlink" xfId="1701" builtinId="8" hidden="1"/>
    <cellStyle name="Hyperlink" xfId="1703" builtinId="8" hidden="1"/>
    <cellStyle name="Hyperlink" xfId="1705" builtinId="8" hidden="1"/>
    <cellStyle name="Hyperlink" xfId="1707" builtinId="8" hidden="1"/>
    <cellStyle name="Hyperlink" xfId="1709" builtinId="8" hidden="1"/>
    <cellStyle name="Hyperlink" xfId="1711" builtinId="8" hidden="1"/>
    <cellStyle name="Hyperlink" xfId="1713" builtinId="8" hidden="1"/>
    <cellStyle name="Hyperlink" xfId="1715" builtinId="8" hidden="1"/>
    <cellStyle name="Hyperlink" xfId="1717" builtinId="8" hidden="1"/>
    <cellStyle name="Hyperlink" xfId="1719" builtinId="8" hidden="1"/>
    <cellStyle name="Hyperlink" xfId="1721" builtinId="8" hidden="1"/>
    <cellStyle name="Hyperlink" xfId="1723" builtinId="8" hidden="1"/>
    <cellStyle name="Hyperlink" xfId="1725" builtinId="8" hidden="1"/>
    <cellStyle name="Hyperlink" xfId="1727" builtinId="8" hidden="1"/>
    <cellStyle name="Hyperlink" xfId="1729" builtinId="8" hidden="1"/>
    <cellStyle name="Hyperlink" xfId="1731" builtinId="8" hidden="1"/>
    <cellStyle name="Hyperlink" xfId="1733" builtinId="8" hidden="1"/>
    <cellStyle name="Hyperlink" xfId="1735" builtinId="8" hidden="1"/>
    <cellStyle name="Hyperlink" xfId="1737" builtinId="8" hidden="1"/>
    <cellStyle name="Hyperlink" xfId="1739" builtinId="8" hidden="1"/>
    <cellStyle name="Hyperlink" xfId="1741" builtinId="8" hidden="1"/>
    <cellStyle name="Hyperlink" xfId="1743" builtinId="8" hidden="1"/>
    <cellStyle name="Hyperlink" xfId="1745" builtinId="8" hidden="1"/>
    <cellStyle name="Hyperlink" xfId="1747" builtinId="8" hidden="1"/>
    <cellStyle name="Hyperlink" xfId="1749" builtinId="8" hidden="1"/>
    <cellStyle name="Hyperlink" xfId="1751" builtinId="8" hidden="1"/>
    <cellStyle name="Hyperlink" xfId="1753" builtinId="8" hidden="1"/>
    <cellStyle name="Hyperlink" xfId="1755" builtinId="8" hidden="1"/>
    <cellStyle name="Hyperlink" xfId="1757" builtinId="8" hidden="1"/>
    <cellStyle name="Hyperlink" xfId="1759" builtinId="8" hidden="1"/>
    <cellStyle name="Hyperlink" xfId="1761" builtinId="8" hidden="1"/>
    <cellStyle name="Hyperlink" xfId="1763" builtinId="8" hidden="1"/>
    <cellStyle name="Hyperlink" xfId="1765" builtinId="8" hidden="1"/>
    <cellStyle name="Hyperlink" xfId="1767" builtinId="8" hidden="1"/>
    <cellStyle name="Hyperlink" xfId="1769" builtinId="8" hidden="1"/>
    <cellStyle name="Hyperlink" xfId="1771" builtinId="8" hidden="1"/>
    <cellStyle name="Hyperlink" xfId="1773" builtinId="8" hidden="1"/>
    <cellStyle name="Hyperlink" xfId="1775" builtinId="8" hidden="1"/>
    <cellStyle name="Hyperlink" xfId="1777" builtinId="8" hidden="1"/>
    <cellStyle name="Hyperlink" xfId="1779" builtinId="8" hidden="1"/>
    <cellStyle name="Hyperlink" xfId="1781" builtinId="8" hidden="1"/>
    <cellStyle name="Hyperlink" xfId="1783" builtinId="8" hidden="1"/>
    <cellStyle name="Hyperlink" xfId="1785" builtinId="8" hidden="1"/>
    <cellStyle name="Hyperlink" xfId="1787" builtinId="8" hidden="1"/>
    <cellStyle name="Hyperlink" xfId="1789" builtinId="8" hidden="1"/>
    <cellStyle name="Hyperlink" xfId="1791" builtinId="8" hidden="1"/>
    <cellStyle name="Hyperlink" xfId="1793" builtinId="8" hidden="1"/>
    <cellStyle name="Hyperlink" xfId="1795" builtinId="8" hidden="1"/>
    <cellStyle name="Hyperlink" xfId="1797" builtinId="8" hidden="1"/>
    <cellStyle name="Hyperlink" xfId="1799" builtinId="8" hidden="1"/>
    <cellStyle name="Hyperlink" xfId="1801" builtinId="8" hidden="1"/>
    <cellStyle name="Hyperlink" xfId="1803" builtinId="8" hidden="1"/>
    <cellStyle name="Hyperlink" xfId="1805" builtinId="8" hidden="1"/>
    <cellStyle name="Hyperlink" xfId="1807" builtinId="8" hidden="1"/>
    <cellStyle name="Hyperlink" xfId="1809" builtinId="8" hidden="1"/>
    <cellStyle name="Hyperlink" xfId="1811" builtinId="8" hidden="1"/>
    <cellStyle name="Hyperlink" xfId="1813" builtinId="8" hidden="1"/>
    <cellStyle name="Hyperlink" xfId="1815" builtinId="8" hidden="1"/>
    <cellStyle name="Hyperlink" xfId="1817" builtinId="8" hidden="1"/>
    <cellStyle name="Hyperlink" xfId="1819" builtinId="8" hidden="1"/>
    <cellStyle name="Hyperlink" xfId="1821" builtinId="8" hidden="1"/>
    <cellStyle name="Hyperlink" xfId="1823" builtinId="8" hidden="1"/>
    <cellStyle name="Hyperlink" xfId="1825" builtinId="8" hidden="1"/>
    <cellStyle name="Hyperlink" xfId="1827" builtinId="8" hidden="1"/>
    <cellStyle name="Hyperlink" xfId="1829" builtinId="8" hidden="1"/>
    <cellStyle name="Hyperlink" xfId="1831" builtinId="8" hidden="1"/>
    <cellStyle name="Hyperlink" xfId="1833" builtinId="8" hidden="1"/>
    <cellStyle name="Hyperlink" xfId="1835" builtinId="8" hidden="1"/>
    <cellStyle name="Hyperlink" xfId="1837" builtinId="8" hidden="1"/>
    <cellStyle name="Hyperlink" xfId="1839" builtinId="8" hidden="1"/>
    <cellStyle name="Hyperlink" xfId="1841" builtinId="8" hidden="1"/>
    <cellStyle name="Hyperlink" xfId="1843" builtinId="8" hidden="1"/>
    <cellStyle name="Hyperlink" xfId="1845" builtinId="8" hidden="1"/>
    <cellStyle name="Hyperlink" xfId="1847" builtinId="8" hidden="1"/>
    <cellStyle name="Hyperlink" xfId="1849" builtinId="8" hidden="1"/>
    <cellStyle name="Hyperlink" xfId="1851" builtinId="8" hidden="1"/>
    <cellStyle name="Hyperlink" xfId="1853" builtinId="8" hidden="1"/>
    <cellStyle name="Hyperlink" xfId="1855" builtinId="8" hidden="1"/>
    <cellStyle name="Hyperlink" xfId="1857" builtinId="8" hidden="1"/>
    <cellStyle name="Hyperlink" xfId="1859" builtinId="8" hidden="1"/>
    <cellStyle name="Hyperlink" xfId="1861" builtinId="8" hidden="1"/>
    <cellStyle name="Hyperlink" xfId="1863" builtinId="8" hidden="1"/>
    <cellStyle name="Hyperlink" xfId="1865" builtinId="8" hidden="1"/>
    <cellStyle name="Hyperlink" xfId="1867" builtinId="8" hidden="1"/>
    <cellStyle name="Hyperlink" xfId="1869" builtinId="8" hidden="1"/>
    <cellStyle name="Hyperlink" xfId="1871" builtinId="8" hidden="1"/>
    <cellStyle name="Hyperlink" xfId="1873" builtinId="8" hidden="1"/>
    <cellStyle name="Hyperlink" xfId="1875" builtinId="8" hidden="1"/>
    <cellStyle name="Hyperlink" xfId="1877" builtinId="8" hidden="1"/>
    <cellStyle name="Hyperlink" xfId="1879" builtinId="8" hidden="1"/>
    <cellStyle name="Hyperlink" xfId="1881" builtinId="8" hidden="1"/>
    <cellStyle name="Hyperlink" xfId="1883" builtinId="8" hidden="1"/>
    <cellStyle name="Hyperlink" xfId="1885" builtinId="8" hidden="1"/>
    <cellStyle name="Hyperlink" xfId="1889" builtinId="8" hidden="1"/>
    <cellStyle name="Hyperlink" xfId="1891" builtinId="8" hidden="1"/>
    <cellStyle name="Hyperlink" xfId="1893" builtinId="8" hidden="1"/>
    <cellStyle name="Hyperlink" xfId="1895" builtinId="8" hidden="1"/>
    <cellStyle name="Hyperlink" xfId="1897" builtinId="8" hidden="1"/>
    <cellStyle name="Hyperlink" xfId="1899" builtinId="8" hidden="1"/>
    <cellStyle name="Hyperlink" xfId="1901" builtinId="8" hidden="1"/>
    <cellStyle name="Hyperlink" xfId="1903" builtinId="8" hidden="1"/>
    <cellStyle name="Hyperlink" xfId="1905" builtinId="8" hidden="1"/>
    <cellStyle name="Hyperlink" xfId="1907" builtinId="8" hidden="1"/>
    <cellStyle name="Hyperlink" xfId="1909" builtinId="8" hidden="1"/>
    <cellStyle name="Hyperlink" xfId="1911" builtinId="8" hidden="1"/>
    <cellStyle name="Hyperlink" xfId="1913" builtinId="8" hidden="1"/>
    <cellStyle name="Hyperlink" xfId="1915" builtinId="8" hidden="1"/>
    <cellStyle name="Hyperlink" xfId="1917" builtinId="8" hidden="1"/>
    <cellStyle name="Hyperlink" xfId="1919" builtinId="8" hidden="1"/>
    <cellStyle name="Hyperlink" xfId="1921" builtinId="8" hidden="1"/>
    <cellStyle name="Hyperlink" xfId="1923" builtinId="8" hidden="1"/>
    <cellStyle name="Hyperlink" xfId="1925" builtinId="8" hidden="1"/>
    <cellStyle name="Hyperlink" xfId="1927" builtinId="8" hidden="1"/>
    <cellStyle name="Hyperlink" xfId="1929" builtinId="8" hidden="1"/>
    <cellStyle name="Hyperlink" xfId="1931" builtinId="8" hidden="1"/>
    <cellStyle name="Hyperlink" xfId="1933" builtinId="8" hidden="1"/>
    <cellStyle name="Hyperlink" xfId="1935" builtinId="8" hidden="1"/>
    <cellStyle name="Hyperlink" xfId="1937" builtinId="8" hidden="1"/>
    <cellStyle name="Hyperlink" xfId="1939" builtinId="8" hidden="1"/>
    <cellStyle name="Hyperlink" xfId="1941" builtinId="8" hidden="1"/>
    <cellStyle name="Hyperlink" xfId="1943" builtinId="8" hidden="1"/>
    <cellStyle name="Hyperlink" xfId="1945" builtinId="8" hidden="1"/>
    <cellStyle name="Hyperlink" xfId="1947" builtinId="8" hidden="1"/>
    <cellStyle name="Hyperlink" xfId="1949" builtinId="8" hidden="1"/>
    <cellStyle name="Hyperlink" xfId="1951" builtinId="8" hidden="1"/>
    <cellStyle name="Hyperlink" xfId="1953" builtinId="8" hidden="1"/>
    <cellStyle name="Hyperlink" xfId="1955" builtinId="8" hidden="1"/>
    <cellStyle name="Hyperlink" xfId="1957" builtinId="8" hidden="1"/>
    <cellStyle name="Hyperlink" xfId="1959" builtinId="8" hidden="1"/>
    <cellStyle name="Hyperlink" xfId="1961" builtinId="8" hidden="1"/>
    <cellStyle name="Hyperlink" xfId="1963" builtinId="8" hidden="1"/>
    <cellStyle name="Hyperlink" xfId="1965" builtinId="8" hidden="1"/>
    <cellStyle name="Hyperlink" xfId="1967" builtinId="8" hidden="1"/>
    <cellStyle name="Hyperlink" xfId="1969" builtinId="8" hidden="1"/>
    <cellStyle name="Hyperlink" xfId="1971" builtinId="8" hidden="1"/>
    <cellStyle name="Hyperlink" xfId="1973" builtinId="8" hidden="1"/>
    <cellStyle name="Hyperlink" xfId="1975" builtinId="8" hidden="1"/>
    <cellStyle name="Hyperlink" xfId="1977" builtinId="8" hidden="1"/>
    <cellStyle name="Hyperlink" xfId="1979" builtinId="8" hidden="1"/>
    <cellStyle name="Hyperlink" xfId="1981" builtinId="8" hidden="1"/>
    <cellStyle name="Hyperlink" xfId="1983" builtinId="8" hidden="1"/>
    <cellStyle name="Hyperlink" xfId="1985" builtinId="8" hidden="1"/>
    <cellStyle name="Hyperlink" xfId="1987" builtinId="8" hidden="1"/>
    <cellStyle name="Hyperlink" xfId="1989" builtinId="8" hidden="1"/>
    <cellStyle name="Hyperlink" xfId="1991" builtinId="8" hidden="1"/>
    <cellStyle name="Hyperlink" xfId="1993" builtinId="8" hidden="1"/>
    <cellStyle name="Hyperlink" xfId="1995" builtinId="8" hidden="1"/>
    <cellStyle name="Hyperlink" xfId="1997" builtinId="8" hidden="1"/>
    <cellStyle name="Hyperlink" xfId="1999" builtinId="8" hidden="1"/>
    <cellStyle name="Hyperlink" xfId="2001" builtinId="8" hidden="1"/>
    <cellStyle name="Hyperlink" xfId="2003" builtinId="8" hidden="1"/>
    <cellStyle name="Hyperlink" xfId="2005" builtinId="8" hidden="1"/>
    <cellStyle name="Hyperlink" xfId="2007" builtinId="8" hidden="1"/>
    <cellStyle name="Hyperlink" xfId="2009" builtinId="8" hidden="1"/>
    <cellStyle name="Hyperlink" xfId="2011" builtinId="8" hidden="1"/>
    <cellStyle name="Hyperlink" xfId="2013" builtinId="8" hidden="1"/>
    <cellStyle name="Hyperlink" xfId="2015" builtinId="8" hidden="1"/>
    <cellStyle name="Hyperlink" xfId="2017" builtinId="8" hidden="1"/>
    <cellStyle name="Hyperlink" xfId="2019" builtinId="8" hidden="1"/>
    <cellStyle name="Hyperlink" xfId="2021" builtinId="8" hidden="1"/>
    <cellStyle name="Hyperlink" xfId="2023" builtinId="8" hidden="1"/>
    <cellStyle name="Hyperlink" xfId="2025" builtinId="8" hidden="1"/>
    <cellStyle name="Hyperlink" xfId="2027" builtinId="8" hidden="1"/>
    <cellStyle name="Hyperlink" xfId="2029" builtinId="8" hidden="1"/>
    <cellStyle name="Hyperlink" xfId="2031" builtinId="8" hidden="1"/>
    <cellStyle name="Hyperlink" xfId="2033" builtinId="8" hidden="1"/>
    <cellStyle name="Hyperlink" xfId="2035" builtinId="8" hidden="1"/>
    <cellStyle name="Hyperlink" xfId="2037" builtinId="8" hidden="1"/>
    <cellStyle name="Hyperlink" xfId="2039" builtinId="8" hidden="1"/>
    <cellStyle name="Hyperlink" xfId="2041" builtinId="8" hidden="1"/>
    <cellStyle name="Hyperlink" xfId="2043" builtinId="8" hidden="1"/>
    <cellStyle name="Hyperlink" xfId="2045" builtinId="8" hidden="1"/>
    <cellStyle name="Hyperlink" xfId="2047" builtinId="8" hidden="1"/>
    <cellStyle name="Hyperlink" xfId="2049" builtinId="8" hidden="1"/>
    <cellStyle name="Hyperlink" xfId="2051" builtinId="8" hidden="1"/>
    <cellStyle name="Hyperlink" xfId="2053" builtinId="8" hidden="1"/>
    <cellStyle name="Hyperlink" xfId="2055" builtinId="8" hidden="1"/>
    <cellStyle name="Hyperlink" xfId="2057" builtinId="8" hidden="1"/>
    <cellStyle name="Hyperlink" xfId="2059" builtinId="8" hidden="1"/>
    <cellStyle name="Normal" xfId="0" builtinId="0"/>
    <cellStyle name="Normal 2" xfId="1" xr:uid="{00000000-0005-0000-0000-000007080000}"/>
    <cellStyle name="Normal 3" xfId="2" xr:uid="{00000000-0005-0000-0000-000008080000}"/>
    <cellStyle name="Normal 3 2" xfId="1887" xr:uid="{00000000-0005-0000-0000-000009080000}"/>
    <cellStyle name="Normal 3 3" xfId="1888" xr:uid="{00000000-0005-0000-0000-00000A080000}"/>
    <cellStyle name="Percent" xfId="3" builtinId="5"/>
    <cellStyle name="Percent 2" xfId="4" xr:uid="{00000000-0005-0000-0000-00000C08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Carbon</a:t>
            </a:r>
          </a:p>
        </c:rich>
      </c:tx>
      <c:layout>
        <c:manualLayout>
          <c:xMode val="edge"/>
          <c:yMode val="edge"/>
          <c:x val="0.22655140395186399"/>
          <c:y val="2.21482692021988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196871732496901"/>
          <c:y val="0.14850721784776899"/>
          <c:w val="0.76877429955402099"/>
          <c:h val="0.68339969131765499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5.8348590572519898E-2"/>
                  <c:y val="-0.170773188235192"/>
                </c:manualLayout>
              </c:layout>
              <c:numFmt formatCode="#,##0.0000" sourceLinked="0"/>
              <c:spPr>
                <a:noFill/>
                <a:ln w="25400">
                  <a:noFill/>
                </a:ln>
              </c:spPr>
            </c:trendlineLbl>
          </c:trendline>
          <c:xVal>
            <c:numRef>
              <c:f>'Act. STANDARD'!$B$6:$B$9</c:f>
              <c:numCache>
                <c:formatCode>0.00</c:formatCode>
                <c:ptCount val="4"/>
                <c:pt idx="0">
                  <c:v>3.2701399999999996</c:v>
                </c:pt>
                <c:pt idx="1">
                  <c:v>369.66800000000001</c:v>
                </c:pt>
                <c:pt idx="2">
                  <c:v>741.61087999999995</c:v>
                </c:pt>
              </c:numCache>
            </c:numRef>
          </c:xVal>
          <c:yVal>
            <c:numRef>
              <c:f>'Act. STANDARD'!$C$6:$C$9</c:f>
              <c:numCache>
                <c:formatCode>General</c:formatCode>
                <c:ptCount val="4"/>
                <c:pt idx="0">
                  <c:v>108</c:v>
                </c:pt>
                <c:pt idx="1">
                  <c:v>7608</c:v>
                </c:pt>
                <c:pt idx="2">
                  <c:v>15264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2EF-704B-B4E6-49D337C4B5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91341656"/>
        <c:axId val="-2070659080"/>
      </c:scatterChart>
      <c:valAx>
        <c:axId val="-20913416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µg C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2070659080"/>
        <c:crosses val="autoZero"/>
        <c:crossBetween val="midCat"/>
      </c:valAx>
      <c:valAx>
        <c:axId val="-207065908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Reading (µV)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crossAx val="-209134165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1" l="0.70000000000000095" r="0.70000000000000095" t="0.750000000000001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Carbon Recovery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46500339143"/>
          <c:y val="0.14387758821813901"/>
          <c:w val="0.77517170493548504"/>
          <c:h val="0.678629476400198"/>
        </c:manualLayout>
      </c:layout>
      <c:scatterChart>
        <c:scatterStyle val="lineMarker"/>
        <c:varyColors val="0"/>
        <c:ser>
          <c:idx val="1"/>
          <c:order val="0"/>
          <c:tx>
            <c:v>Acetanilide</c:v>
          </c:tx>
          <c:spPr>
            <a:ln w="28575">
              <a:noFill/>
            </a:ln>
          </c:spPr>
          <c:xVal>
            <c:numRef>
              <c:f>'PLK &amp; CHECK STANDARD'!$C$16:$C$19</c:f>
              <c:numCache>
                <c:formatCode>0.00</c:formatCode>
                <c:ptCount val="4"/>
                <c:pt idx="0">
                  <c:v>432.72483</c:v>
                </c:pt>
                <c:pt idx="1">
                  <c:v>6.11374</c:v>
                </c:pt>
                <c:pt idx="2">
                  <c:v>29.64453</c:v>
                </c:pt>
                <c:pt idx="3">
                  <c:v>1.0663499999999999</c:v>
                </c:pt>
              </c:numCache>
            </c:numRef>
          </c:xVal>
          <c:yVal>
            <c:numRef>
              <c:f>'PLK &amp; CHECK STANDARD'!$F$16:$F$19</c:f>
              <c:numCache>
                <c:formatCode>0.00</c:formatCode>
                <c:ptCount val="4"/>
                <c:pt idx="0">
                  <c:v>100.00392749812579</c:v>
                </c:pt>
                <c:pt idx="1">
                  <c:v>101.19661039050109</c:v>
                </c:pt>
                <c:pt idx="2">
                  <c:v>99.914431241120909</c:v>
                </c:pt>
                <c:pt idx="3">
                  <c:v>100.50602984715387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3D0-FC44-9910-F1B0F030FA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18903400"/>
        <c:axId val="-2093790408"/>
      </c:scatterChart>
      <c:valAx>
        <c:axId val="-2118903400"/>
        <c:scaling>
          <c:orientation val="minMax"/>
          <c:max val="50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µg C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2093790408"/>
        <c:crosses val="autoZero"/>
        <c:crossBetween val="midCat"/>
      </c:valAx>
      <c:valAx>
        <c:axId val="-2093790408"/>
        <c:scaling>
          <c:orientation val="minMax"/>
          <c:max val="120"/>
          <c:min val="6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% Recovery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crossAx val="-211890340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63760175073483705"/>
          <c:y val="0.64423213764945997"/>
          <c:w val="0.17589339794064199"/>
          <c:h val="0.148762321376495"/>
        </c:manualLayout>
      </c:layout>
      <c:overlay val="0"/>
      <c:spPr>
        <a:solidFill>
          <a:schemeClr val="bg1"/>
        </a:solidFill>
        <a:ln w="15875">
          <a:solidFill>
            <a:schemeClr val="accent1"/>
          </a:solidFill>
        </a:ln>
      </c:spPr>
    </c:legend>
    <c:plotVisOnly val="1"/>
    <c:dispBlanksAs val="gap"/>
    <c:showDLblsOverMax val="0"/>
  </c:chart>
  <c:printSettings>
    <c:headerFooter/>
    <c:pageMargins b="0.750000000000001" l="0.70000000000000095" r="0.70000000000000095" t="0.750000000000001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% Carbon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46500339143"/>
          <c:y val="0.14387758821813901"/>
          <c:w val="0.77517170493548504"/>
          <c:h val="0.678629476400198"/>
        </c:manualLayout>
      </c:layout>
      <c:scatterChart>
        <c:scatterStyle val="lineMarker"/>
        <c:varyColors val="0"/>
        <c:ser>
          <c:idx val="1"/>
          <c:order val="0"/>
          <c:tx>
            <c:v>Acetanilide</c:v>
          </c:tx>
          <c:spPr>
            <a:ln w="28575">
              <a:noFill/>
            </a:ln>
          </c:spPr>
          <c:xVal>
            <c:numRef>
              <c:f>'PLK &amp; CHECK STANDARD'!$B$16:$B$19</c:f>
              <c:numCache>
                <c:formatCode>General</c:formatCode>
                <c:ptCount val="4"/>
                <c:pt idx="0">
                  <c:v>608.70000000000005</c:v>
                </c:pt>
                <c:pt idx="1">
                  <c:v>8.6</c:v>
                </c:pt>
                <c:pt idx="2">
                  <c:v>41.7</c:v>
                </c:pt>
                <c:pt idx="3">
                  <c:v>1.5</c:v>
                </c:pt>
              </c:numCache>
            </c:numRef>
          </c:xVal>
          <c:yVal>
            <c:numRef>
              <c:f>'PLK &amp; CHECK STANDARD'!$H$16:$H$19</c:f>
              <c:numCache>
                <c:formatCode>0.0000</c:formatCode>
                <c:ptCount val="4"/>
                <c:pt idx="0">
                  <c:v>71.092792058417615</c:v>
                </c:pt>
                <c:pt idx="1">
                  <c:v>71.940670326607233</c:v>
                </c:pt>
                <c:pt idx="2">
                  <c:v>71.029169169312851</c:v>
                </c:pt>
                <c:pt idx="3">
                  <c:v>71.449736618341674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0E1-6341-B2C9-5CFE00386E9B}"/>
            </c:ext>
          </c:extLst>
        </c:ser>
        <c:ser>
          <c:idx val="0"/>
          <c:order val="1"/>
          <c:spPr>
            <a:ln w="28575">
              <a:noFill/>
            </a:ln>
          </c:spPr>
          <c:marker>
            <c:symbol val="diamond"/>
            <c:size val="2"/>
          </c:marker>
          <c:trendline>
            <c:name>Expected %C 71.09%</c:name>
            <c:spPr>
              <a:ln>
                <a:solidFill>
                  <a:srgbClr val="0000FF"/>
                </a:solidFill>
              </a:ln>
            </c:spPr>
            <c:trendlineType val="linear"/>
            <c:dispRSqr val="0"/>
            <c:dispEq val="0"/>
          </c:trendline>
          <c:xVal>
            <c:numRef>
              <c:f>'PLK &amp; CHECK STANDARD'!$H$52:$H$53</c:f>
              <c:numCache>
                <c:formatCode>General</c:formatCode>
                <c:ptCount val="2"/>
                <c:pt idx="0">
                  <c:v>0</c:v>
                </c:pt>
                <c:pt idx="1">
                  <c:v>650</c:v>
                </c:pt>
              </c:numCache>
            </c:numRef>
          </c:xVal>
          <c:yVal>
            <c:numRef>
              <c:f>'PLK &amp; CHECK STANDARD'!$I$52:$I$53</c:f>
              <c:numCache>
                <c:formatCode>General</c:formatCode>
                <c:ptCount val="2"/>
                <c:pt idx="0">
                  <c:v>71.09</c:v>
                </c:pt>
                <c:pt idx="1">
                  <c:v>71.09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0E1-6341-B2C9-5CFE00386E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70718648"/>
        <c:axId val="-2069472856"/>
      </c:scatterChart>
      <c:valAx>
        <c:axId val="-2070718648"/>
        <c:scaling>
          <c:orientation val="minMax"/>
          <c:max val="65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Sample</a:t>
                </a:r>
                <a:r>
                  <a:rPr lang="en-US" baseline="0"/>
                  <a:t> mass (ug)</a:t>
                </a:r>
                <a:endParaRPr lang="en-US"/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2069472856"/>
        <c:crosses val="autoZero"/>
        <c:crossBetween val="midCat"/>
        <c:majorUnit val="50"/>
      </c:valAx>
      <c:valAx>
        <c:axId val="-2069472856"/>
        <c:scaling>
          <c:orientation val="minMax"/>
          <c:max val="75"/>
          <c:min val="65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% C (dry wt)</a:t>
                </a:r>
              </a:p>
            </c:rich>
          </c:tx>
          <c:layout>
            <c:manualLayout>
              <c:xMode val="edge"/>
              <c:yMode val="edge"/>
              <c:x val="1.9984110544026702E-2"/>
              <c:y val="0.3705185185185180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crossAx val="-2070718648"/>
        <c:crosses val="autoZero"/>
        <c:crossBetween val="midCat"/>
      </c:valAx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x val="0.63760175073483705"/>
          <c:y val="0.64423213764945997"/>
          <c:w val="0.30691815266356398"/>
          <c:h val="0.148762321376495"/>
        </c:manualLayout>
      </c:layout>
      <c:overlay val="0"/>
      <c:spPr>
        <a:solidFill>
          <a:schemeClr val="bg1"/>
        </a:solidFill>
        <a:ln w="15875">
          <a:solidFill>
            <a:schemeClr val="accent1"/>
          </a:solidFill>
        </a:ln>
      </c:spPr>
    </c:legend>
    <c:plotVisOnly val="1"/>
    <c:dispBlanksAs val="gap"/>
    <c:showDLblsOverMax val="0"/>
  </c:chart>
  <c:printSettings>
    <c:headerFooter/>
    <c:pageMargins b="0.750000000000001" l="0.70000000000000095" r="0.70000000000000095" t="0.750000000000001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203200</xdr:colOff>
      <xdr:row>23</xdr:row>
      <xdr:rowOff>88900</xdr:rowOff>
    </xdr:from>
    <xdr:to>
      <xdr:col>5</xdr:col>
      <xdr:colOff>241300</xdr:colOff>
      <xdr:row>41</xdr:row>
      <xdr:rowOff>38100</xdr:rowOff>
    </xdr:to>
    <xdr:graphicFrame macro="">
      <xdr:nvGraphicFramePr>
        <xdr:cNvPr id="7260360" name="Chart 3">
          <a:extLst>
            <a:ext uri="{FF2B5EF4-FFF2-40B4-BE49-F238E27FC236}">
              <a16:creationId xmlns:a16="http://schemas.microsoft.com/office/drawing/2014/main" id="{00000000-0008-0000-0000-0000C8C86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480060</xdr:colOff>
      <xdr:row>27</xdr:row>
      <xdr:rowOff>58420</xdr:rowOff>
    </xdr:from>
    <xdr:to>
      <xdr:col>5</xdr:col>
      <xdr:colOff>645160</xdr:colOff>
      <xdr:row>49</xdr:row>
      <xdr:rowOff>134620</xdr:rowOff>
    </xdr:to>
    <xdr:graphicFrame macro="">
      <xdr:nvGraphicFramePr>
        <xdr:cNvPr id="7863379" name="Chart 7">
          <a:extLst>
            <a:ext uri="{FF2B5EF4-FFF2-40B4-BE49-F238E27FC236}">
              <a16:creationId xmlns:a16="http://schemas.microsoft.com/office/drawing/2014/main" id="{00000000-0008-0000-0100-000053FC7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914400</xdr:colOff>
      <xdr:row>27</xdr:row>
      <xdr:rowOff>81280</xdr:rowOff>
    </xdr:from>
    <xdr:to>
      <xdr:col>10</xdr:col>
      <xdr:colOff>703580</xdr:colOff>
      <xdr:row>50</xdr:row>
      <xdr:rowOff>5080</xdr:rowOff>
    </xdr:to>
    <xdr:graphicFrame macro="">
      <xdr:nvGraphicFramePr>
        <xdr:cNvPr id="3" name="Chart 7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ricGrabowski/Documents/Microsoft%20User%20Data/Office%202011%20AutoRecovery/BioLINKS%20Sedtrap2%20dead1%20final%20(version%20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NDARD"/>
      <sheetName val="PLK &amp; CHECK STANDARD"/>
      <sheetName val="BioLINK Sedtrap-dead samples"/>
      <sheetName val="DATA"/>
      <sheetName val="Plots"/>
    </sheetNames>
    <sheetDataSet>
      <sheetData sheetId="0">
        <row r="2">
          <cell r="B2" t="str">
            <v>ERIC G</v>
          </cell>
        </row>
      </sheetData>
      <sheetData sheetId="1" refreshError="1"/>
      <sheetData sheetId="2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77"/>
  <sheetViews>
    <sheetView tabSelected="1" zoomScale="125" zoomScaleNormal="125" zoomScalePageLayoutView="125" workbookViewId="0">
      <selection activeCell="A3" sqref="A3"/>
    </sheetView>
  </sheetViews>
  <sheetFormatPr baseColWidth="10" defaultColWidth="8.83203125" defaultRowHeight="13" x14ac:dyDescent="0.15"/>
  <cols>
    <col min="1" max="1" width="13.83203125" customWidth="1"/>
    <col min="2" max="2" width="12.6640625" customWidth="1"/>
    <col min="3" max="3" width="15.5" customWidth="1"/>
    <col min="4" max="4" width="15.33203125" customWidth="1"/>
    <col min="5" max="5" width="12.83203125" customWidth="1"/>
    <col min="6" max="6" width="17.5" customWidth="1"/>
    <col min="7" max="8" width="13.1640625" customWidth="1"/>
    <col min="9" max="9" width="20.83203125" customWidth="1"/>
    <col min="10" max="10" width="15.5" customWidth="1"/>
    <col min="11" max="11" width="16.6640625" customWidth="1"/>
    <col min="12" max="12" width="16.1640625" customWidth="1"/>
  </cols>
  <sheetData>
    <row r="1" spans="1:6" x14ac:dyDescent="0.15">
      <c r="A1" s="16" t="s">
        <v>14</v>
      </c>
      <c r="B1" s="16" t="s">
        <v>10</v>
      </c>
      <c r="D1" s="7" t="s">
        <v>21</v>
      </c>
      <c r="E1" s="3"/>
      <c r="F1" s="3"/>
    </row>
    <row r="2" spans="1:6" ht="16" x14ac:dyDescent="0.2">
      <c r="A2" s="20">
        <v>42972</v>
      </c>
      <c r="B2" s="35" t="s">
        <v>13</v>
      </c>
      <c r="D2" s="40" t="s">
        <v>91</v>
      </c>
      <c r="E2" s="15"/>
      <c r="F2" s="16"/>
    </row>
    <row r="3" spans="1:6" ht="12.75" customHeight="1" x14ac:dyDescent="0.2">
      <c r="A3" s="20"/>
      <c r="B3" s="19"/>
      <c r="D3" s="1"/>
      <c r="E3" s="15"/>
      <c r="F3" s="16"/>
    </row>
    <row r="4" spans="1:6" ht="19" thickBot="1" x14ac:dyDescent="0.25">
      <c r="A4" s="22" t="s">
        <v>40</v>
      </c>
      <c r="C4" s="13"/>
      <c r="E4" s="23"/>
    </row>
    <row r="5" spans="1:6" ht="33.75" customHeight="1" thickTop="1" x14ac:dyDescent="0.25">
      <c r="A5" s="61" t="s">
        <v>0</v>
      </c>
      <c r="B5" s="62" t="s">
        <v>24</v>
      </c>
      <c r="C5" s="62" t="s">
        <v>25</v>
      </c>
      <c r="D5" s="63"/>
      <c r="F5" s="76"/>
    </row>
    <row r="6" spans="1:6" x14ac:dyDescent="0.15">
      <c r="A6" s="126">
        <v>4.5999999999999996</v>
      </c>
      <c r="B6" s="64">
        <f>A6*0.7109</f>
        <v>3.2701399999999996</v>
      </c>
      <c r="C6" s="65">
        <v>108</v>
      </c>
      <c r="D6" s="66"/>
    </row>
    <row r="7" spans="1:6" x14ac:dyDescent="0.15">
      <c r="A7" s="126">
        <v>520</v>
      </c>
      <c r="B7" s="64">
        <f>A7*0.7109</f>
        <v>369.66800000000001</v>
      </c>
      <c r="C7" s="65">
        <v>7608</v>
      </c>
      <c r="D7" s="66"/>
    </row>
    <row r="8" spans="1:6" x14ac:dyDescent="0.15">
      <c r="A8" s="127">
        <v>1043.2</v>
      </c>
      <c r="B8" s="64">
        <f>A8*0.7109</f>
        <v>741.61087999999995</v>
      </c>
      <c r="C8" s="65">
        <v>15264</v>
      </c>
      <c r="D8" s="67"/>
    </row>
    <row r="9" spans="1:6" x14ac:dyDescent="0.15">
      <c r="A9" s="126"/>
      <c r="B9" s="64"/>
      <c r="C9" s="65"/>
      <c r="D9" s="68"/>
    </row>
    <row r="10" spans="1:6" x14ac:dyDescent="0.15">
      <c r="A10" s="141"/>
      <c r="B10" s="64"/>
      <c r="C10" s="65"/>
      <c r="D10" s="68"/>
    </row>
    <row r="11" spans="1:6" x14ac:dyDescent="0.15">
      <c r="A11" s="69"/>
      <c r="B11" s="52" t="s">
        <v>12</v>
      </c>
      <c r="C11" s="47"/>
      <c r="D11" s="48"/>
    </row>
    <row r="12" spans="1:6" ht="14" thickBot="1" x14ac:dyDescent="0.2">
      <c r="A12" s="70"/>
      <c r="B12" s="59" t="s">
        <v>11</v>
      </c>
      <c r="C12" s="71">
        <f>SLOPE(C6:C9,B6:B9)</f>
        <v>20.527250849097776</v>
      </c>
      <c r="D12" s="72"/>
    </row>
    <row r="13" spans="1:6" ht="14.25" customHeight="1" thickTop="1" x14ac:dyDescent="0.15">
      <c r="C13" s="12"/>
    </row>
    <row r="14" spans="1:6" ht="16" x14ac:dyDescent="0.2">
      <c r="A14" s="21" t="s">
        <v>16</v>
      </c>
    </row>
    <row r="15" spans="1:6" ht="12.75" customHeight="1" x14ac:dyDescent="0.2">
      <c r="A15" s="21"/>
      <c r="C15" s="1" t="s">
        <v>17</v>
      </c>
    </row>
    <row r="16" spans="1:6" x14ac:dyDescent="0.15">
      <c r="A16" s="1" t="s">
        <v>10</v>
      </c>
      <c r="B16" s="1"/>
      <c r="C16" s="36" t="s">
        <v>26</v>
      </c>
    </row>
    <row r="17" spans="1:12" x14ac:dyDescent="0.15">
      <c r="A17" s="2" t="s">
        <v>18</v>
      </c>
      <c r="B17" s="1"/>
      <c r="C17" s="139">
        <v>36</v>
      </c>
    </row>
    <row r="18" spans="1:12" x14ac:dyDescent="0.15">
      <c r="A18" s="2" t="s">
        <v>19</v>
      </c>
      <c r="B18" s="1"/>
      <c r="C18" s="139">
        <v>35</v>
      </c>
    </row>
    <row r="19" spans="1:12" x14ac:dyDescent="0.15">
      <c r="A19" s="2" t="s">
        <v>20</v>
      </c>
      <c r="B19" s="1"/>
      <c r="C19" s="139">
        <v>34</v>
      </c>
      <c r="J19" s="1"/>
    </row>
    <row r="20" spans="1:12" ht="14" thickBot="1" x14ac:dyDescent="0.2">
      <c r="A20" s="39"/>
      <c r="B20" s="1"/>
      <c r="C20" s="139"/>
      <c r="J20" s="1"/>
    </row>
    <row r="21" spans="1:12" ht="15" thickTop="1" thickBot="1" x14ac:dyDescent="0.2">
      <c r="B21" s="1" t="s">
        <v>6</v>
      </c>
      <c r="C21" s="33">
        <f>AVERAGE(C17:C20)</f>
        <v>35</v>
      </c>
      <c r="J21" s="1"/>
    </row>
    <row r="22" spans="1:12" ht="14" thickTop="1" x14ac:dyDescent="0.15">
      <c r="B22" s="1" t="s">
        <v>7</v>
      </c>
      <c r="C22" s="27">
        <f>STDEV(C17:C20)</f>
        <v>1</v>
      </c>
      <c r="J22" s="1"/>
    </row>
    <row r="23" spans="1:12" x14ac:dyDescent="0.15">
      <c r="B23" s="1" t="s">
        <v>8</v>
      </c>
      <c r="C23" s="32">
        <f>C22/C21</f>
        <v>2.8571428571428571E-2</v>
      </c>
    </row>
    <row r="25" spans="1:12" x14ac:dyDescent="0.15">
      <c r="A25" s="1"/>
      <c r="B25" s="5"/>
      <c r="C25" s="3"/>
      <c r="D25" s="3"/>
      <c r="E25" s="14"/>
      <c r="F25" s="3"/>
      <c r="G25" s="14"/>
      <c r="H25" s="3"/>
      <c r="I25" s="3"/>
      <c r="J25" s="3"/>
      <c r="K25" s="3"/>
      <c r="L25" s="3"/>
    </row>
    <row r="26" spans="1:12" x14ac:dyDescent="0.15">
      <c r="B26" s="5"/>
      <c r="E26" s="12"/>
      <c r="G26" s="12"/>
    </row>
    <row r="27" spans="1:12" x14ac:dyDescent="0.15">
      <c r="B27" s="5"/>
      <c r="E27" s="12"/>
      <c r="G27" s="12"/>
    </row>
    <row r="28" spans="1:12" x14ac:dyDescent="0.15">
      <c r="B28" s="5"/>
      <c r="E28" s="12"/>
      <c r="G28" s="12"/>
    </row>
    <row r="29" spans="1:12" x14ac:dyDescent="0.15">
      <c r="B29" s="5"/>
      <c r="E29" s="12"/>
      <c r="G29" s="12"/>
    </row>
    <row r="30" spans="1:12" x14ac:dyDescent="0.15">
      <c r="B30" s="5"/>
      <c r="E30" s="12"/>
      <c r="G30" s="12"/>
    </row>
    <row r="31" spans="1:12" x14ac:dyDescent="0.15">
      <c r="B31" s="5"/>
      <c r="E31" s="12"/>
      <c r="G31" s="12"/>
    </row>
    <row r="34" spans="1:12" x14ac:dyDescent="0.15">
      <c r="J34" s="1"/>
    </row>
    <row r="35" spans="1:12" x14ac:dyDescent="0.15">
      <c r="J35" s="1"/>
    </row>
    <row r="36" spans="1:12" x14ac:dyDescent="0.15">
      <c r="J36" s="1"/>
      <c r="K36" s="4"/>
      <c r="L36" s="4"/>
    </row>
    <row r="37" spans="1:12" x14ac:dyDescent="0.15">
      <c r="I37" s="1"/>
    </row>
    <row r="38" spans="1:12" x14ac:dyDescent="0.15">
      <c r="I38" s="1"/>
    </row>
    <row r="44" spans="1:12" x14ac:dyDescent="0.15">
      <c r="F44" s="7"/>
    </row>
    <row r="45" spans="1:12" x14ac:dyDescent="0.15">
      <c r="H45" s="4"/>
      <c r="I45" s="4"/>
      <c r="J45" s="4"/>
    </row>
    <row r="46" spans="1:12" x14ac:dyDescent="0.15">
      <c r="H46" s="4"/>
      <c r="I46" s="4"/>
      <c r="J46" s="4"/>
    </row>
    <row r="47" spans="1:12" x14ac:dyDescent="0.15">
      <c r="H47" s="4"/>
      <c r="I47" s="4"/>
      <c r="J47" s="4"/>
    </row>
    <row r="48" spans="1:12" x14ac:dyDescent="0.15">
      <c r="A48" s="5"/>
      <c r="B48" s="5"/>
      <c r="C48" s="5"/>
      <c r="D48" s="5"/>
      <c r="E48" s="5"/>
      <c r="F48" s="5"/>
      <c r="G48" s="5"/>
      <c r="H48" s="5"/>
      <c r="I48" s="5"/>
    </row>
    <row r="49" spans="1:9" x14ac:dyDescent="0.15">
      <c r="A49" s="5"/>
      <c r="B49" s="5"/>
      <c r="C49" s="5"/>
      <c r="D49" s="5"/>
      <c r="E49" s="5"/>
      <c r="F49" s="5"/>
      <c r="G49" s="5"/>
      <c r="H49" s="5"/>
      <c r="I49" s="5"/>
    </row>
    <row r="50" spans="1:9" x14ac:dyDescent="0.15">
      <c r="A50" s="5"/>
      <c r="B50" s="5"/>
      <c r="C50" s="5"/>
      <c r="D50" s="5"/>
      <c r="E50" s="5"/>
      <c r="F50" s="5"/>
      <c r="G50" s="5"/>
      <c r="H50" s="5"/>
      <c r="I50" s="5"/>
    </row>
    <row r="51" spans="1:9" x14ac:dyDescent="0.15">
      <c r="A51" s="5"/>
      <c r="B51" s="5"/>
      <c r="C51" s="5"/>
      <c r="D51" s="5"/>
      <c r="E51" s="5"/>
      <c r="F51" s="5"/>
      <c r="G51" s="5"/>
      <c r="H51" s="5"/>
      <c r="I51" s="5"/>
    </row>
    <row r="52" spans="1:9" x14ac:dyDescent="0.15">
      <c r="A52" s="5"/>
      <c r="B52" s="5"/>
      <c r="C52" s="5"/>
      <c r="D52" s="5"/>
      <c r="E52" s="5"/>
      <c r="F52" s="5"/>
      <c r="G52" s="5"/>
      <c r="H52" s="5"/>
      <c r="I52" s="5"/>
    </row>
    <row r="53" spans="1:9" x14ac:dyDescent="0.15">
      <c r="A53" s="5"/>
      <c r="B53" s="5"/>
      <c r="C53" s="5"/>
      <c r="D53" s="5"/>
      <c r="E53" s="5"/>
      <c r="F53" s="5"/>
      <c r="G53" s="5"/>
      <c r="H53" s="5"/>
      <c r="I53" s="5"/>
    </row>
    <row r="54" spans="1:9" x14ac:dyDescent="0.15">
      <c r="A54" s="5"/>
      <c r="B54" s="5"/>
      <c r="C54" s="5"/>
      <c r="D54" s="5"/>
      <c r="E54" s="5"/>
      <c r="F54" s="5"/>
      <c r="G54" s="5"/>
      <c r="H54" s="5"/>
      <c r="I54" s="5"/>
    </row>
    <row r="56" spans="1:9" x14ac:dyDescent="0.15">
      <c r="G56" s="5"/>
      <c r="H56" s="5"/>
      <c r="I56" s="5"/>
    </row>
    <row r="57" spans="1:9" x14ac:dyDescent="0.15">
      <c r="F57" s="8"/>
      <c r="G57" s="5"/>
      <c r="H57" s="5"/>
      <c r="I57" s="5"/>
    </row>
    <row r="58" spans="1:9" x14ac:dyDescent="0.15">
      <c r="G58" s="5"/>
      <c r="H58" s="6"/>
      <c r="I58" s="6"/>
    </row>
    <row r="60" spans="1:9" ht="18" x14ac:dyDescent="0.2">
      <c r="D60" s="13"/>
    </row>
    <row r="61" spans="1:9" x14ac:dyDescent="0.15">
      <c r="F61" s="7"/>
    </row>
    <row r="62" spans="1:9" x14ac:dyDescent="0.15">
      <c r="H62" s="4"/>
      <c r="I62" s="4"/>
    </row>
    <row r="67" spans="1:9" x14ac:dyDescent="0.15">
      <c r="A67" s="9"/>
      <c r="B67" s="9"/>
      <c r="C67" s="9"/>
      <c r="D67" s="9"/>
      <c r="E67" s="9"/>
      <c r="F67" s="9"/>
      <c r="G67" s="9"/>
      <c r="H67" s="9"/>
      <c r="I67" s="9"/>
    </row>
    <row r="68" spans="1:9" x14ac:dyDescent="0.15">
      <c r="A68" s="9"/>
      <c r="B68" s="9"/>
      <c r="C68" s="9"/>
      <c r="D68" s="9"/>
      <c r="E68" s="9"/>
      <c r="F68" s="9"/>
      <c r="G68" s="9"/>
      <c r="H68" s="9"/>
      <c r="I68" s="9"/>
    </row>
    <row r="69" spans="1:9" x14ac:dyDescent="0.15">
      <c r="A69" s="9"/>
      <c r="B69" s="9"/>
      <c r="C69" s="9"/>
      <c r="D69" s="9"/>
      <c r="E69" s="9"/>
      <c r="F69" s="9"/>
      <c r="G69" s="9"/>
      <c r="H69" s="9"/>
      <c r="I69" s="9"/>
    </row>
    <row r="70" spans="1:9" x14ac:dyDescent="0.15">
      <c r="A70" s="9"/>
      <c r="B70" s="9"/>
      <c r="C70" s="9"/>
      <c r="D70" s="9"/>
      <c r="E70" s="9"/>
      <c r="F70" s="9"/>
      <c r="G70" s="9"/>
      <c r="H70" s="9"/>
      <c r="I70" s="9"/>
    </row>
    <row r="71" spans="1:9" x14ac:dyDescent="0.15">
      <c r="A71" s="9"/>
      <c r="B71" s="9"/>
      <c r="C71" s="9"/>
      <c r="D71" s="9"/>
      <c r="E71" s="9"/>
      <c r="F71" s="9"/>
      <c r="G71" s="9"/>
      <c r="H71" s="9"/>
      <c r="I71" s="9"/>
    </row>
    <row r="72" spans="1:9" x14ac:dyDescent="0.15">
      <c r="A72" s="9"/>
      <c r="B72" s="9"/>
      <c r="C72" s="9"/>
      <c r="D72" s="9"/>
      <c r="E72" s="9"/>
      <c r="F72" s="9"/>
      <c r="G72" s="9"/>
      <c r="H72" s="9"/>
      <c r="I72" s="9"/>
    </row>
    <row r="73" spans="1:9" x14ac:dyDescent="0.15">
      <c r="A73" s="9"/>
      <c r="B73" s="9"/>
      <c r="C73" s="9"/>
      <c r="D73" s="9"/>
      <c r="E73" s="9"/>
      <c r="F73" s="9"/>
      <c r="G73" s="9"/>
      <c r="H73" s="9"/>
      <c r="I73" s="9"/>
    </row>
    <row r="74" spans="1:9" x14ac:dyDescent="0.15">
      <c r="A74" s="9"/>
      <c r="B74" s="9"/>
      <c r="C74" s="9"/>
      <c r="D74" s="9"/>
      <c r="E74" s="9"/>
      <c r="F74" s="9"/>
      <c r="G74" s="9"/>
      <c r="H74" s="9"/>
      <c r="I74" s="9"/>
    </row>
    <row r="75" spans="1:9" x14ac:dyDescent="0.15">
      <c r="A75" s="9"/>
      <c r="B75" s="9"/>
      <c r="C75" s="9"/>
      <c r="D75" s="9"/>
      <c r="E75" s="9"/>
      <c r="F75" s="9"/>
      <c r="G75" s="9"/>
      <c r="H75" s="9"/>
      <c r="I75" s="9"/>
    </row>
    <row r="76" spans="1:9" x14ac:dyDescent="0.15">
      <c r="A76" s="9"/>
      <c r="B76" s="9"/>
      <c r="C76" s="9"/>
      <c r="D76" s="9"/>
      <c r="E76" s="9"/>
      <c r="F76" s="10"/>
      <c r="G76" s="9"/>
      <c r="H76" s="9"/>
      <c r="I76" s="9"/>
    </row>
    <row r="77" spans="1:9" x14ac:dyDescent="0.15">
      <c r="A77" s="9"/>
      <c r="B77" s="9"/>
      <c r="C77" s="9"/>
      <c r="D77" s="9"/>
      <c r="E77" s="9"/>
      <c r="F77" s="9"/>
      <c r="G77" s="9"/>
      <c r="H77" s="11"/>
      <c r="I77" s="11"/>
    </row>
  </sheetData>
  <phoneticPr fontId="0" type="noConversion"/>
  <pageMargins left="0.75" right="0.75" top="1" bottom="1" header="0.5" footer="0.5"/>
  <pageSetup scale="75" orientation="landscape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53"/>
  <sheetViews>
    <sheetView zoomScale="125" zoomScaleNormal="125" zoomScalePageLayoutView="125" workbookViewId="0">
      <selection activeCell="D23" sqref="D23"/>
    </sheetView>
  </sheetViews>
  <sheetFormatPr baseColWidth="10" defaultColWidth="8.83203125" defaultRowHeight="13" x14ac:dyDescent="0.15"/>
  <cols>
    <col min="1" max="1" width="15.33203125" customWidth="1"/>
    <col min="2" max="2" width="11.83203125" customWidth="1"/>
    <col min="4" max="4" width="13.33203125" customWidth="1"/>
    <col min="5" max="5" width="11.5" customWidth="1"/>
    <col min="6" max="6" width="15.33203125" customWidth="1"/>
    <col min="7" max="7" width="9.5" customWidth="1"/>
    <col min="8" max="8" width="11.33203125" customWidth="1"/>
    <col min="9" max="9" width="15.83203125" customWidth="1"/>
    <col min="10" max="11" width="13.83203125" customWidth="1"/>
    <col min="12" max="12" width="16" customWidth="1"/>
    <col min="13" max="13" width="15.6640625" customWidth="1"/>
    <col min="14" max="14" width="14.1640625" customWidth="1"/>
    <col min="20" max="20" width="13.1640625" customWidth="1"/>
    <col min="21" max="21" width="13.83203125" customWidth="1"/>
    <col min="22" max="22" width="9.33203125" customWidth="1"/>
    <col min="23" max="23" width="9.6640625" customWidth="1"/>
    <col min="24" max="24" width="10.33203125" customWidth="1"/>
  </cols>
  <sheetData>
    <row r="1" spans="1:14" x14ac:dyDescent="0.15">
      <c r="B1" s="16" t="s">
        <v>14</v>
      </c>
      <c r="C1" s="16" t="s">
        <v>10</v>
      </c>
      <c r="G1" s="3"/>
    </row>
    <row r="2" spans="1:14" ht="16" x14ac:dyDescent="0.2">
      <c r="B2" s="34">
        <f>'Act. STANDARD'!A2</f>
        <v>42972</v>
      </c>
      <c r="C2" s="19" t="str">
        <f>'Act. STANDARD'!B2</f>
        <v>ERIC G</v>
      </c>
      <c r="G2" s="16"/>
    </row>
    <row r="3" spans="1:14" ht="13.5" customHeight="1" thickBot="1" x14ac:dyDescent="0.25">
      <c r="B3" s="20"/>
      <c r="C3" s="19"/>
      <c r="G3" s="16"/>
    </row>
    <row r="4" spans="1:14" ht="17" thickTop="1" x14ac:dyDescent="0.2">
      <c r="B4" s="20"/>
      <c r="C4" s="41"/>
      <c r="D4" s="42" t="s">
        <v>15</v>
      </c>
      <c r="E4" s="42"/>
      <c r="F4" s="43"/>
      <c r="G4" s="24"/>
    </row>
    <row r="5" spans="1:14" ht="12" customHeight="1" x14ac:dyDescent="0.15">
      <c r="C5" s="44"/>
      <c r="D5" s="45"/>
      <c r="E5" s="45"/>
      <c r="F5" s="48"/>
      <c r="G5" s="24"/>
    </row>
    <row r="6" spans="1:14" x14ac:dyDescent="0.15">
      <c r="A6" s="18"/>
      <c r="B6" s="17"/>
      <c r="C6" s="49"/>
      <c r="D6" s="50" t="s">
        <v>17</v>
      </c>
      <c r="E6" s="50"/>
      <c r="F6" s="51"/>
      <c r="G6" s="73"/>
    </row>
    <row r="7" spans="1:14" x14ac:dyDescent="0.15">
      <c r="A7" s="17"/>
      <c r="C7" s="49"/>
      <c r="D7" s="46"/>
      <c r="E7" s="46"/>
      <c r="F7" s="53"/>
      <c r="G7" s="37"/>
    </row>
    <row r="8" spans="1:14" x14ac:dyDescent="0.15">
      <c r="C8" s="54" t="s">
        <v>11</v>
      </c>
      <c r="D8" s="55">
        <f>'Act. STANDARD'!C12</f>
        <v>20.527250849097776</v>
      </c>
      <c r="E8" s="55"/>
      <c r="F8" s="56"/>
      <c r="G8" s="74"/>
    </row>
    <row r="9" spans="1:14" ht="14" thickBot="1" x14ac:dyDescent="0.2">
      <c r="C9" s="57" t="s">
        <v>27</v>
      </c>
      <c r="D9" s="58">
        <f>'Act. STANDARD'!C21</f>
        <v>35</v>
      </c>
      <c r="E9" s="58"/>
      <c r="F9" s="60"/>
      <c r="G9" s="75"/>
    </row>
    <row r="10" spans="1:14" ht="14" thickTop="1" x14ac:dyDescent="0.15">
      <c r="C10" s="38"/>
      <c r="D10" s="75"/>
      <c r="E10" s="75"/>
      <c r="F10" s="75"/>
      <c r="G10" s="25"/>
      <c r="H10" s="75"/>
      <c r="I10" s="75"/>
    </row>
    <row r="11" spans="1:14" x14ac:dyDescent="0.15">
      <c r="D11" s="28"/>
      <c r="E11" s="28"/>
      <c r="F11" s="28"/>
      <c r="G11" s="28"/>
      <c r="J11" s="1"/>
      <c r="K11" s="1"/>
      <c r="L11" s="29"/>
      <c r="M11" s="29"/>
      <c r="N11" s="29"/>
    </row>
    <row r="13" spans="1:14" x14ac:dyDescent="0.15">
      <c r="A13" s="7" t="s">
        <v>41</v>
      </c>
      <c r="I13" s="16" t="s">
        <v>92</v>
      </c>
      <c r="J13" s="16" t="s">
        <v>90</v>
      </c>
    </row>
    <row r="14" spans="1:14" x14ac:dyDescent="0.15">
      <c r="A14" s="1" t="s">
        <v>2</v>
      </c>
      <c r="B14" s="1" t="s">
        <v>3</v>
      </c>
      <c r="C14" s="16" t="s">
        <v>1</v>
      </c>
      <c r="D14" s="16" t="s">
        <v>5</v>
      </c>
      <c r="E14" s="16" t="s">
        <v>4</v>
      </c>
      <c r="F14" s="16" t="s">
        <v>9</v>
      </c>
      <c r="G14" s="16" t="s">
        <v>23</v>
      </c>
      <c r="H14" s="16" t="s">
        <v>29</v>
      </c>
      <c r="I14" s="16" t="s">
        <v>29</v>
      </c>
      <c r="J14" s="16"/>
    </row>
    <row r="15" spans="1:14" x14ac:dyDescent="0.15">
      <c r="B15" s="5"/>
    </row>
    <row r="16" spans="1:14" x14ac:dyDescent="0.15">
      <c r="A16" s="2" t="s">
        <v>22</v>
      </c>
      <c r="B16" s="5">
        <v>608.70000000000005</v>
      </c>
      <c r="C16" s="31">
        <f>B16*0.7109</f>
        <v>432.72483</v>
      </c>
      <c r="D16" s="5">
        <v>8918</v>
      </c>
      <c r="E16" s="27">
        <f>(D16-(D9))/D$8</f>
        <v>432.74182525958804</v>
      </c>
      <c r="F16" s="27">
        <f>(E16/C16)*100</f>
        <v>100.00392749812579</v>
      </c>
      <c r="G16" s="30">
        <f>E16-C16</f>
        <v>1.6995259588043155E-2</v>
      </c>
      <c r="H16" s="140">
        <f>(E16/B16)*100</f>
        <v>71.092792058417615</v>
      </c>
      <c r="I16" s="130">
        <f>ABS(71.09-H16)</f>
        <v>2.7920584176115426E-3</v>
      </c>
      <c r="J16" s="193">
        <f>I16/71.09</f>
        <v>3.9274981257723205E-5</v>
      </c>
    </row>
    <row r="17" spans="1:12" x14ac:dyDescent="0.15">
      <c r="A17" s="39" t="s">
        <v>28</v>
      </c>
      <c r="B17" s="5">
        <v>8.6</v>
      </c>
      <c r="C17" s="31">
        <f>B17*0.7109</f>
        <v>6.11374</v>
      </c>
      <c r="D17" s="5">
        <v>162</v>
      </c>
      <c r="E17" s="27">
        <f>(D17-(D9))/D$8</f>
        <v>6.1868976480882223</v>
      </c>
      <c r="F17" s="27">
        <f>(E17/C17)*100</f>
        <v>101.19661039050109</v>
      </c>
      <c r="G17" s="30">
        <f>E17-C17</f>
        <v>7.3157648088222338E-2</v>
      </c>
      <c r="H17" s="140">
        <f>(E17/B17)*100</f>
        <v>71.940670326607233</v>
      </c>
      <c r="I17" s="130">
        <f t="shared" ref="I17:I19" si="0">ABS(71.09-H17)</f>
        <v>0.8506703266072293</v>
      </c>
      <c r="J17" s="193">
        <f t="shared" ref="J17:J19" si="1">I17/71.09</f>
        <v>1.1966103905010961E-2</v>
      </c>
    </row>
    <row r="18" spans="1:12" x14ac:dyDescent="0.15">
      <c r="A18" s="39" t="s">
        <v>44</v>
      </c>
      <c r="B18" s="5">
        <v>41.7</v>
      </c>
      <c r="C18" s="31">
        <f>B18*0.7109</f>
        <v>29.64453</v>
      </c>
      <c r="D18" s="5">
        <v>643</v>
      </c>
      <c r="E18" s="27">
        <f>(D18-(D9))/D$8</f>
        <v>29.619163543603459</v>
      </c>
      <c r="F18" s="27">
        <f>(E18/C18)*100</f>
        <v>99.914431241120909</v>
      </c>
      <c r="G18" s="30">
        <f>E18-C18</f>
        <v>-2.5366456396540116E-2</v>
      </c>
      <c r="H18" s="140">
        <f>(E18/B18)*100</f>
        <v>71.029169169312851</v>
      </c>
      <c r="I18" s="130">
        <f t="shared" si="0"/>
        <v>6.0830830687152115E-2</v>
      </c>
      <c r="J18" s="193">
        <f t="shared" si="1"/>
        <v>8.5568758879099886E-4</v>
      </c>
    </row>
    <row r="19" spans="1:12" x14ac:dyDescent="0.15">
      <c r="A19" s="39" t="s">
        <v>44</v>
      </c>
      <c r="B19" s="5">
        <v>1.5</v>
      </c>
      <c r="C19" s="31">
        <f>B19*0.7109</f>
        <v>1.0663499999999999</v>
      </c>
      <c r="D19" s="5">
        <v>57</v>
      </c>
      <c r="E19" s="27">
        <f>(D19-(D9))/D$8</f>
        <v>1.0717460492751252</v>
      </c>
      <c r="F19" s="27">
        <f>(E19/C19)*100</f>
        <v>100.50602984715387</v>
      </c>
      <c r="G19" s="30">
        <f>E19-C19</f>
        <v>5.3960492751252698E-3</v>
      </c>
      <c r="H19" s="140">
        <f>(E19/B19)*100</f>
        <v>71.449736618341674</v>
      </c>
      <c r="I19" s="130">
        <f t="shared" si="0"/>
        <v>0.35973661834167103</v>
      </c>
      <c r="J19" s="193">
        <f t="shared" si="1"/>
        <v>5.0602984715384866E-3</v>
      </c>
    </row>
    <row r="20" spans="1:12" x14ac:dyDescent="0.15">
      <c r="A20" s="39"/>
      <c r="B20" s="5"/>
      <c r="C20" s="31"/>
      <c r="D20" s="5"/>
      <c r="E20" s="26"/>
      <c r="F20" s="77"/>
      <c r="G20" s="1" t="s">
        <v>6</v>
      </c>
      <c r="H20" s="131">
        <f>AVERAGE(H16:H19)</f>
        <v>71.378092043169843</v>
      </c>
      <c r="I20" s="131">
        <f>ABS(H20-71.09)</f>
        <v>0.28809204316983994</v>
      </c>
      <c r="J20" s="192">
        <f>I20/71.09</f>
        <v>4.0524974422540428E-3</v>
      </c>
    </row>
    <row r="21" spans="1:12" x14ac:dyDescent="0.15">
      <c r="A21" s="5"/>
      <c r="B21" s="5"/>
      <c r="C21" s="5"/>
      <c r="D21" s="5"/>
      <c r="E21" s="5"/>
      <c r="F21" s="5"/>
      <c r="G21" s="190" t="s">
        <v>7</v>
      </c>
      <c r="H21" s="103">
        <f>STDEV(H16:H19)</f>
        <v>0.41823857758746419</v>
      </c>
      <c r="I21" s="26"/>
      <c r="J21" s="77"/>
      <c r="L21" s="133"/>
    </row>
    <row r="22" spans="1:12" x14ac:dyDescent="0.15">
      <c r="A22" s="5"/>
      <c r="B22" s="5"/>
      <c r="C22" s="5"/>
      <c r="D22" s="5"/>
      <c r="E22" s="5"/>
      <c r="F22" s="5"/>
      <c r="G22" s="190" t="s">
        <v>8</v>
      </c>
      <c r="H22" s="192">
        <f>H21/H20</f>
        <v>5.8594810482537315E-3</v>
      </c>
      <c r="I22" s="26"/>
      <c r="J22" s="78"/>
      <c r="L22" s="78"/>
    </row>
    <row r="23" spans="1:12" x14ac:dyDescent="0.15">
      <c r="A23" s="9"/>
      <c r="B23" s="9"/>
      <c r="C23" s="9"/>
      <c r="D23" s="9"/>
      <c r="E23" s="9"/>
      <c r="F23" s="9"/>
      <c r="G23" s="1" t="s">
        <v>89</v>
      </c>
      <c r="H23" s="191">
        <f>COUNT(H16:H19)</f>
        <v>4</v>
      </c>
      <c r="I23" s="9"/>
    </row>
    <row r="52" spans="8:9" x14ac:dyDescent="0.15">
      <c r="H52">
        <v>0</v>
      </c>
      <c r="I52">
        <v>71.09</v>
      </c>
    </row>
    <row r="53" spans="8:9" x14ac:dyDescent="0.15">
      <c r="H53">
        <v>650</v>
      </c>
      <c r="I53">
        <v>71.09</v>
      </c>
    </row>
  </sheetData>
  <phoneticPr fontId="0" type="noConversion"/>
  <pageMargins left="0.75" right="0.75" top="1" bottom="1" header="0.5" footer="0.5"/>
  <pageSetup scale="62" orientation="landscape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6"/>
  <sheetViews>
    <sheetView zoomScale="150" zoomScaleNormal="150" zoomScalePageLayoutView="150" workbookViewId="0">
      <selection activeCell="F33" sqref="F33"/>
    </sheetView>
  </sheetViews>
  <sheetFormatPr baseColWidth="10" defaultColWidth="8.83203125" defaultRowHeight="13" x14ac:dyDescent="0.15"/>
  <cols>
    <col min="1" max="1" width="22.5" customWidth="1"/>
    <col min="2" max="2" width="15.33203125" customWidth="1"/>
    <col min="3" max="3" width="16.33203125" customWidth="1"/>
    <col min="4" max="4" width="13.6640625" customWidth="1"/>
    <col min="5" max="5" width="15.5" customWidth="1"/>
    <col min="6" max="6" width="17.5" customWidth="1"/>
    <col min="7" max="7" width="17" customWidth="1"/>
    <col min="8" max="8" width="17.5" customWidth="1"/>
    <col min="9" max="9" width="15.83203125" customWidth="1"/>
    <col min="10" max="10" width="13.83203125" customWidth="1"/>
    <col min="11" max="11" width="4" customWidth="1"/>
    <col min="12" max="12" width="14.6640625" customWidth="1"/>
  </cols>
  <sheetData>
    <row r="1" spans="1:9" x14ac:dyDescent="0.15">
      <c r="B1" s="16" t="s">
        <v>14</v>
      </c>
      <c r="C1" s="16" t="s">
        <v>10</v>
      </c>
      <c r="F1" s="3"/>
      <c r="G1" s="3"/>
    </row>
    <row r="2" spans="1:9" ht="16" x14ac:dyDescent="0.2">
      <c r="B2" s="34">
        <f>'Act. STANDARD'!A2</f>
        <v>42972</v>
      </c>
      <c r="C2" s="19" t="str">
        <f>[1]STANDARD!B2</f>
        <v>ERIC G</v>
      </c>
      <c r="F2" s="15"/>
      <c r="G2" s="16"/>
    </row>
    <row r="3" spans="1:9" ht="17" thickBot="1" x14ac:dyDescent="0.25">
      <c r="B3" s="20"/>
      <c r="C3" s="19"/>
      <c r="F3" s="15"/>
      <c r="G3" s="16"/>
    </row>
    <row r="4" spans="1:9" ht="17" thickTop="1" x14ac:dyDescent="0.2">
      <c r="B4" s="20"/>
      <c r="C4" s="79"/>
      <c r="D4" s="80"/>
      <c r="E4" s="80" t="s">
        <v>15</v>
      </c>
      <c r="F4" s="81"/>
      <c r="G4" s="96"/>
      <c r="H4" s="97"/>
    </row>
    <row r="5" spans="1:9" ht="19" thickBot="1" x14ac:dyDescent="0.25">
      <c r="C5" s="82"/>
      <c r="D5" s="83"/>
      <c r="E5" s="84"/>
      <c r="F5" s="85"/>
      <c r="G5" s="37"/>
      <c r="H5" s="98"/>
      <c r="I5" s="24"/>
    </row>
    <row r="6" spans="1:9" ht="14" thickTop="1" x14ac:dyDescent="0.15">
      <c r="A6" s="18"/>
      <c r="B6" s="17"/>
      <c r="C6" s="104" t="s">
        <v>12</v>
      </c>
      <c r="D6" s="105"/>
      <c r="E6" s="106"/>
      <c r="F6" s="107"/>
      <c r="G6" s="108"/>
      <c r="H6" s="109"/>
      <c r="I6" s="86"/>
    </row>
    <row r="7" spans="1:9" x14ac:dyDescent="0.15">
      <c r="A7" s="17"/>
      <c r="C7" s="110"/>
      <c r="D7" s="111"/>
      <c r="E7" s="112"/>
      <c r="F7" s="111"/>
      <c r="G7" s="113"/>
      <c r="H7" s="114"/>
      <c r="I7" s="24"/>
    </row>
    <row r="8" spans="1:9" x14ac:dyDescent="0.15">
      <c r="C8" s="115" t="s">
        <v>11</v>
      </c>
      <c r="D8" s="121">
        <f>'Act. STANDARD'!C12</f>
        <v>20.527250849097776</v>
      </c>
      <c r="E8" s="116"/>
      <c r="F8" s="121"/>
      <c r="G8" s="117"/>
      <c r="H8" s="124"/>
      <c r="I8" s="24"/>
    </row>
    <row r="9" spans="1:9" ht="14" thickBot="1" x14ac:dyDescent="0.2">
      <c r="C9" s="118" t="s">
        <v>27</v>
      </c>
      <c r="D9" s="122">
        <f>'Act. STANDARD'!C21</f>
        <v>35</v>
      </c>
      <c r="E9" s="119"/>
      <c r="F9" s="123"/>
      <c r="G9" s="120"/>
      <c r="H9" s="125"/>
      <c r="I9" s="24"/>
    </row>
    <row r="10" spans="1:9" ht="15" thickTop="1" thickBot="1" x14ac:dyDescent="0.2">
      <c r="C10" s="87"/>
      <c r="D10" s="99"/>
      <c r="E10" s="88"/>
      <c r="F10" s="89"/>
      <c r="G10" s="100"/>
      <c r="H10" s="101"/>
      <c r="I10" s="24"/>
    </row>
    <row r="11" spans="1:9" ht="14" thickTop="1" x14ac:dyDescent="0.15">
      <c r="C11" s="24"/>
      <c r="D11" s="24"/>
      <c r="E11" s="24"/>
      <c r="F11" s="24"/>
      <c r="G11" s="24"/>
      <c r="H11" s="24"/>
      <c r="I11" s="24"/>
    </row>
    <row r="12" spans="1:9" ht="14" x14ac:dyDescent="0.15">
      <c r="B12" s="91"/>
      <c r="C12" s="92"/>
    </row>
    <row r="13" spans="1:9" x14ac:dyDescent="0.15">
      <c r="C13" s="16" t="s">
        <v>30</v>
      </c>
      <c r="D13" s="16" t="s">
        <v>31</v>
      </c>
    </row>
    <row r="14" spans="1:9" x14ac:dyDescent="0.15">
      <c r="A14" s="1" t="s">
        <v>32</v>
      </c>
      <c r="B14" s="16" t="s">
        <v>5</v>
      </c>
      <c r="C14" s="16" t="s">
        <v>4</v>
      </c>
      <c r="D14" s="16" t="s">
        <v>4</v>
      </c>
    </row>
    <row r="15" spans="1:9" x14ac:dyDescent="0.15">
      <c r="A15" s="93" t="s">
        <v>45</v>
      </c>
      <c r="B15" s="5"/>
      <c r="D15" s="5"/>
    </row>
    <row r="16" spans="1:9" x14ac:dyDescent="0.15">
      <c r="A16" s="128" t="s">
        <v>94</v>
      </c>
      <c r="B16" s="90">
        <v>36</v>
      </c>
      <c r="C16" s="77">
        <f>(B16)/D$8</f>
        <v>1.7537662624502048</v>
      </c>
      <c r="D16" s="102"/>
    </row>
    <row r="17" spans="1:7" x14ac:dyDescent="0.15">
      <c r="A17" s="128" t="s">
        <v>95</v>
      </c>
      <c r="B17" s="90">
        <v>32</v>
      </c>
      <c r="C17" s="77">
        <f>(B17)/D$8</f>
        <v>1.5589033444001821</v>
      </c>
      <c r="D17" s="102"/>
    </row>
    <row r="18" spans="1:7" x14ac:dyDescent="0.15">
      <c r="A18" s="142" t="s">
        <v>38</v>
      </c>
      <c r="B18" s="143">
        <f>AVERAGE(B16:B17)</f>
        <v>34</v>
      </c>
      <c r="C18" s="77"/>
      <c r="D18" s="102"/>
    </row>
    <row r="19" spans="1:7" x14ac:dyDescent="0.15">
      <c r="A19" s="128" t="s">
        <v>51</v>
      </c>
      <c r="B19" s="90">
        <v>179</v>
      </c>
      <c r="C19" s="77">
        <f t="shared" ref="C19:C22" si="0">(B19-(B$18))/D$8</f>
        <v>7.0637807793133254</v>
      </c>
      <c r="D19" s="102"/>
      <c r="G19" s="90"/>
    </row>
    <row r="20" spans="1:7" x14ac:dyDescent="0.15">
      <c r="A20" s="128" t="s">
        <v>51</v>
      </c>
      <c r="B20" s="90">
        <v>152</v>
      </c>
      <c r="C20" s="77">
        <f t="shared" si="0"/>
        <v>5.7484560824756716</v>
      </c>
      <c r="D20" s="102"/>
      <c r="G20" s="90"/>
    </row>
    <row r="21" spans="1:7" x14ac:dyDescent="0.15">
      <c r="A21" s="128" t="s">
        <v>52</v>
      </c>
      <c r="B21" s="90">
        <v>157</v>
      </c>
      <c r="C21" s="77">
        <f t="shared" si="0"/>
        <v>5.9920347300382</v>
      </c>
      <c r="D21" s="102"/>
      <c r="G21" s="90"/>
    </row>
    <row r="22" spans="1:7" x14ac:dyDescent="0.15">
      <c r="A22" s="128" t="s">
        <v>52</v>
      </c>
      <c r="B22" s="90">
        <v>123</v>
      </c>
      <c r="C22" s="77">
        <f t="shared" si="0"/>
        <v>4.3356999266130067</v>
      </c>
      <c r="D22" s="102"/>
      <c r="G22" s="90"/>
    </row>
    <row r="23" spans="1:7" x14ac:dyDescent="0.15">
      <c r="A23" s="128" t="s">
        <v>50</v>
      </c>
      <c r="B23" s="90">
        <v>43</v>
      </c>
      <c r="C23" s="77"/>
      <c r="D23" s="94">
        <f>(B23/D$8)</f>
        <v>2.0947763690377448</v>
      </c>
      <c r="G23" s="90"/>
    </row>
    <row r="24" spans="1:7" x14ac:dyDescent="0.15">
      <c r="A24" s="128" t="s">
        <v>53</v>
      </c>
      <c r="B24" s="90">
        <v>8918</v>
      </c>
      <c r="C24" s="77"/>
      <c r="D24" s="94">
        <f>(B24-(D$9))/D$8</f>
        <v>432.74182525958804</v>
      </c>
      <c r="G24" s="90"/>
    </row>
    <row r="25" spans="1:7" x14ac:dyDescent="0.15">
      <c r="A25" s="128" t="s">
        <v>50</v>
      </c>
      <c r="B25" s="90">
        <v>31</v>
      </c>
      <c r="C25" s="77"/>
      <c r="D25" s="94">
        <f>(B25/D$8)</f>
        <v>1.5101876148876765</v>
      </c>
      <c r="G25" s="90"/>
    </row>
    <row r="26" spans="1:7" x14ac:dyDescent="0.15">
      <c r="A26" s="128" t="s">
        <v>54</v>
      </c>
      <c r="B26" s="90">
        <v>133</v>
      </c>
      <c r="C26" s="77">
        <f t="shared" ref="C26:C29" si="1">(B26-(B$18))/D$8</f>
        <v>4.8228572217380634</v>
      </c>
      <c r="D26" s="102"/>
      <c r="G26" s="90"/>
    </row>
    <row r="27" spans="1:7" x14ac:dyDescent="0.15">
      <c r="A27" s="128" t="s">
        <v>54</v>
      </c>
      <c r="B27" s="90">
        <v>112</v>
      </c>
      <c r="C27" s="77">
        <f t="shared" si="1"/>
        <v>3.799826901975444</v>
      </c>
      <c r="D27" s="102"/>
      <c r="G27" s="90"/>
    </row>
    <row r="28" spans="1:7" x14ac:dyDescent="0.15">
      <c r="A28" s="128" t="s">
        <v>55</v>
      </c>
      <c r="B28" s="90">
        <v>151</v>
      </c>
      <c r="C28" s="77">
        <f t="shared" si="1"/>
        <v>5.6997403529631656</v>
      </c>
      <c r="D28" s="102"/>
      <c r="G28" s="90"/>
    </row>
    <row r="29" spans="1:7" x14ac:dyDescent="0.15">
      <c r="A29" s="128" t="s">
        <v>55</v>
      </c>
      <c r="B29" s="90">
        <v>142</v>
      </c>
      <c r="C29" s="77">
        <f t="shared" si="1"/>
        <v>5.261298787350615</v>
      </c>
      <c r="D29" s="102"/>
      <c r="G29" s="90"/>
    </row>
    <row r="30" spans="1:7" x14ac:dyDescent="0.15">
      <c r="A30" s="128" t="s">
        <v>50</v>
      </c>
      <c r="B30" s="90">
        <v>34</v>
      </c>
      <c r="C30" s="77"/>
      <c r="D30" s="94">
        <f>(B30/D$8)</f>
        <v>1.6563348034251935</v>
      </c>
      <c r="G30" s="90"/>
    </row>
    <row r="31" spans="1:7" x14ac:dyDescent="0.15">
      <c r="A31" s="128" t="s">
        <v>56</v>
      </c>
      <c r="B31" s="90">
        <v>162</v>
      </c>
      <c r="C31" s="77"/>
      <c r="D31" s="94">
        <f>(B31-(D$9))/D$8</f>
        <v>6.1868976480882223</v>
      </c>
      <c r="G31" s="90"/>
    </row>
    <row r="32" spans="1:7" x14ac:dyDescent="0.15">
      <c r="A32" s="128" t="s">
        <v>50</v>
      </c>
      <c r="B32" s="90">
        <v>33</v>
      </c>
      <c r="C32" s="77"/>
      <c r="D32" s="94">
        <f>(B32/D$8)</f>
        <v>1.6076190739126879</v>
      </c>
      <c r="G32" s="90"/>
    </row>
    <row r="33" spans="1:7" x14ac:dyDescent="0.15">
      <c r="A33" s="128" t="s">
        <v>57</v>
      </c>
      <c r="B33" s="90">
        <v>160</v>
      </c>
      <c r="C33" s="77">
        <f t="shared" ref="C33:C37" si="2">(B33-(B$18))/D$8</f>
        <v>6.1381819185757172</v>
      </c>
      <c r="D33" s="102"/>
      <c r="G33" s="90"/>
    </row>
    <row r="34" spans="1:7" x14ac:dyDescent="0.15">
      <c r="A34" s="128" t="s">
        <v>57</v>
      </c>
      <c r="B34" s="90">
        <v>108</v>
      </c>
      <c r="C34" s="77">
        <f t="shared" si="2"/>
        <v>3.6049639839254213</v>
      </c>
      <c r="D34" s="102"/>
      <c r="G34" s="90"/>
    </row>
    <row r="35" spans="1:7" x14ac:dyDescent="0.15">
      <c r="A35" s="128" t="s">
        <v>57</v>
      </c>
      <c r="B35" s="90">
        <v>121</v>
      </c>
      <c r="C35" s="77">
        <f t="shared" si="2"/>
        <v>4.2382684675879947</v>
      </c>
      <c r="D35" s="102"/>
      <c r="G35" s="90"/>
    </row>
    <row r="36" spans="1:7" x14ac:dyDescent="0.15">
      <c r="A36" s="128" t="s">
        <v>58</v>
      </c>
      <c r="B36" s="90">
        <v>169</v>
      </c>
      <c r="C36" s="77">
        <f t="shared" si="2"/>
        <v>6.5766234841882678</v>
      </c>
      <c r="D36" s="102"/>
      <c r="G36" s="90"/>
    </row>
    <row r="37" spans="1:7" x14ac:dyDescent="0.15">
      <c r="A37" s="128" t="s">
        <v>58</v>
      </c>
      <c r="B37" s="90">
        <v>202</v>
      </c>
      <c r="C37" s="77">
        <f t="shared" si="2"/>
        <v>8.1842425581009568</v>
      </c>
      <c r="D37" s="102"/>
      <c r="G37" s="90"/>
    </row>
    <row r="38" spans="1:7" x14ac:dyDescent="0.15">
      <c r="A38" s="128" t="s">
        <v>50</v>
      </c>
      <c r="B38" s="90">
        <v>37</v>
      </c>
      <c r="C38" s="77"/>
      <c r="D38" s="94">
        <f>(B38/D$8)</f>
        <v>1.8024819919627106</v>
      </c>
      <c r="G38" s="90"/>
    </row>
    <row r="39" spans="1:7" x14ac:dyDescent="0.15">
      <c r="A39" s="128" t="s">
        <v>59</v>
      </c>
      <c r="B39" s="90">
        <v>643</v>
      </c>
      <c r="C39" s="77"/>
      <c r="D39" s="94">
        <f>(B39-(D$9))/D$8</f>
        <v>29.619163543603459</v>
      </c>
      <c r="G39" s="90"/>
    </row>
    <row r="40" spans="1:7" x14ac:dyDescent="0.15">
      <c r="A40" s="128" t="s">
        <v>50</v>
      </c>
      <c r="B40" s="90">
        <v>38</v>
      </c>
      <c r="C40" s="77"/>
      <c r="D40" s="94">
        <f t="shared" ref="D40:D42" si="3">(B40/D$8)</f>
        <v>1.8511977214752162</v>
      </c>
      <c r="G40" s="90"/>
    </row>
    <row r="41" spans="1:7" x14ac:dyDescent="0.15">
      <c r="A41" s="128" t="s">
        <v>96</v>
      </c>
      <c r="B41" s="90">
        <v>57</v>
      </c>
      <c r="C41" s="77"/>
      <c r="D41" s="94">
        <f>(B41-(D$9))/D$8</f>
        <v>1.0717460492751252</v>
      </c>
      <c r="G41" s="90"/>
    </row>
    <row r="42" spans="1:7" x14ac:dyDescent="0.15">
      <c r="A42" s="128" t="s">
        <v>50</v>
      </c>
      <c r="B42" s="90">
        <v>35</v>
      </c>
      <c r="C42" s="77"/>
      <c r="D42" s="94">
        <f t="shared" si="3"/>
        <v>1.7050505329376993</v>
      </c>
      <c r="G42" s="90"/>
    </row>
    <row r="43" spans="1:7" x14ac:dyDescent="0.15">
      <c r="A43" s="128" t="s">
        <v>86</v>
      </c>
      <c r="B43" s="90">
        <v>106</v>
      </c>
      <c r="C43" s="77">
        <f t="shared" ref="C43:C45" si="4">(B43-(B$18))/D$8</f>
        <v>3.5075325249004097</v>
      </c>
      <c r="D43" s="95"/>
      <c r="E43" s="178"/>
      <c r="G43" s="90"/>
    </row>
    <row r="44" spans="1:7" x14ac:dyDescent="0.15">
      <c r="A44" s="128" t="s">
        <v>87</v>
      </c>
      <c r="B44" s="90">
        <v>86</v>
      </c>
      <c r="C44" s="77">
        <f t="shared" si="4"/>
        <v>2.5332179346502959</v>
      </c>
      <c r="D44" s="95"/>
      <c r="E44" s="178"/>
      <c r="G44" s="90"/>
    </row>
    <row r="45" spans="1:7" x14ac:dyDescent="0.15">
      <c r="A45" s="128" t="s">
        <v>87</v>
      </c>
      <c r="B45" s="90">
        <v>193</v>
      </c>
      <c r="C45" s="77">
        <f t="shared" si="4"/>
        <v>7.7458009924884044</v>
      </c>
      <c r="D45" s="95"/>
      <c r="E45" s="178"/>
      <c r="G45" s="90"/>
    </row>
    <row r="46" spans="1:7" x14ac:dyDescent="0.15">
      <c r="B46" s="90"/>
      <c r="C46" s="77"/>
    </row>
  </sheetData>
  <pageMargins left="0.75" right="0.75" top="1" bottom="1" header="0.5" footer="0.5"/>
  <pageSetup scale="80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51"/>
  <sheetViews>
    <sheetView zoomScale="150" zoomScaleNormal="150" zoomScalePageLayoutView="15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G6" sqref="G6"/>
    </sheetView>
  </sheetViews>
  <sheetFormatPr baseColWidth="10" defaultColWidth="8.83203125" defaultRowHeight="13" x14ac:dyDescent="0.15"/>
  <cols>
    <col min="1" max="1" width="26.1640625" style="129" customWidth="1"/>
    <col min="2" max="2" width="10.5" style="129" customWidth="1"/>
    <col min="3" max="3" width="8.6640625" style="153" customWidth="1"/>
    <col min="4" max="4" width="10.6640625" customWidth="1"/>
    <col min="5" max="5" width="14.6640625" customWidth="1"/>
    <col min="6" max="6" width="9.6640625" customWidth="1"/>
    <col min="7" max="7" width="9.83203125" customWidth="1"/>
    <col min="8" max="8" width="8.33203125" customWidth="1"/>
    <col min="9" max="9" width="6.1640625" customWidth="1"/>
    <col min="10" max="10" width="10" customWidth="1"/>
    <col min="11" max="11" width="10.33203125" customWidth="1"/>
    <col min="13" max="13" width="9.83203125" customWidth="1"/>
    <col min="15" max="15" width="10" customWidth="1"/>
  </cols>
  <sheetData>
    <row r="1" spans="1:19" ht="25" x14ac:dyDescent="0.25">
      <c r="C1" s="155" t="s">
        <v>60</v>
      </c>
    </row>
    <row r="4" spans="1:19" x14ac:dyDescent="0.15">
      <c r="A4" s="91" t="s">
        <v>30</v>
      </c>
      <c r="B4" s="91"/>
      <c r="C4" s="156" t="s">
        <v>34</v>
      </c>
      <c r="D4" s="103"/>
      <c r="E4" s="103"/>
      <c r="F4" s="103"/>
      <c r="G4" s="103"/>
      <c r="H4" s="103"/>
      <c r="I4" s="103"/>
      <c r="J4" s="103"/>
      <c r="K4" s="103" t="s">
        <v>46</v>
      </c>
      <c r="L4" s="103" t="s">
        <v>46</v>
      </c>
      <c r="M4" s="103" t="s">
        <v>46</v>
      </c>
      <c r="N4" s="103" t="s">
        <v>46</v>
      </c>
      <c r="Q4" s="103" t="s">
        <v>46</v>
      </c>
    </row>
    <row r="5" spans="1:19" x14ac:dyDescent="0.15">
      <c r="A5" s="91" t="s">
        <v>37</v>
      </c>
      <c r="B5" s="91"/>
      <c r="C5" s="156" t="s">
        <v>33</v>
      </c>
      <c r="D5" s="103"/>
      <c r="E5" s="103"/>
      <c r="F5" s="103"/>
      <c r="G5" s="103"/>
      <c r="H5" s="103"/>
      <c r="I5" s="103"/>
      <c r="J5" s="103"/>
      <c r="K5" s="103" t="s">
        <v>84</v>
      </c>
      <c r="L5" s="103" t="s">
        <v>47</v>
      </c>
      <c r="M5" s="103" t="s">
        <v>47</v>
      </c>
      <c r="N5" s="103" t="s">
        <v>47</v>
      </c>
      <c r="Q5" s="103" t="s">
        <v>47</v>
      </c>
    </row>
    <row r="6" spans="1:19" ht="28" x14ac:dyDescent="0.15">
      <c r="A6"/>
      <c r="C6" s="156" t="s">
        <v>35</v>
      </c>
      <c r="D6" s="150" t="s">
        <v>42</v>
      </c>
      <c r="E6" s="150" t="s">
        <v>43</v>
      </c>
      <c r="F6" s="103" t="s">
        <v>38</v>
      </c>
      <c r="G6" s="16"/>
      <c r="H6" s="16"/>
      <c r="I6" s="103" t="s">
        <v>36</v>
      </c>
      <c r="J6" s="103" t="s">
        <v>38</v>
      </c>
      <c r="K6" s="103" t="s">
        <v>48</v>
      </c>
      <c r="L6" s="103" t="s">
        <v>48</v>
      </c>
      <c r="M6" s="103" t="s">
        <v>61</v>
      </c>
      <c r="N6" s="103" t="s">
        <v>61</v>
      </c>
      <c r="O6" s="16"/>
      <c r="P6" s="16"/>
      <c r="Q6" s="103" t="s">
        <v>83</v>
      </c>
      <c r="R6" s="16"/>
      <c r="S6" s="16"/>
    </row>
    <row r="7" spans="1:19" ht="42" x14ac:dyDescent="0.15">
      <c r="B7" s="149" t="s">
        <v>62</v>
      </c>
      <c r="D7" s="95"/>
      <c r="E7" s="95"/>
      <c r="F7" s="150" t="s">
        <v>63</v>
      </c>
      <c r="G7" s="16" t="s">
        <v>39</v>
      </c>
      <c r="H7" s="16" t="s">
        <v>82</v>
      </c>
      <c r="I7" s="130"/>
      <c r="J7" s="103" t="s">
        <v>64</v>
      </c>
      <c r="K7" s="103" t="s">
        <v>65</v>
      </c>
      <c r="L7" s="103" t="s">
        <v>65</v>
      </c>
      <c r="M7" s="149"/>
      <c r="N7" s="103" t="s">
        <v>38</v>
      </c>
      <c r="O7" s="16" t="s">
        <v>39</v>
      </c>
      <c r="P7" s="16" t="s">
        <v>82</v>
      </c>
      <c r="Q7" s="103" t="s">
        <v>38</v>
      </c>
      <c r="R7" s="16" t="s">
        <v>39</v>
      </c>
      <c r="S7" s="16" t="s">
        <v>82</v>
      </c>
    </row>
    <row r="8" spans="1:19" x14ac:dyDescent="0.15">
      <c r="A8" s="128"/>
      <c r="B8" s="128"/>
      <c r="C8" s="135"/>
      <c r="D8" s="102"/>
      <c r="E8" s="137"/>
      <c r="F8" s="137"/>
      <c r="G8" s="137"/>
      <c r="H8" s="137"/>
      <c r="I8" s="138"/>
    </row>
    <row r="9" spans="1:19" x14ac:dyDescent="0.15">
      <c r="A9" s="128" t="s">
        <v>70</v>
      </c>
      <c r="B9" s="102">
        <v>1151.2</v>
      </c>
      <c r="C9" s="146">
        <v>7.0637807793133254</v>
      </c>
      <c r="D9" s="158">
        <f>B9</f>
        <v>1151.2</v>
      </c>
      <c r="E9" s="137">
        <f t="shared" ref="E9:E10" si="0">C9/D9</f>
        <v>6.1360152704250564E-3</v>
      </c>
      <c r="F9" s="134"/>
      <c r="G9" s="134"/>
      <c r="H9" s="134"/>
      <c r="I9" s="138">
        <f>(C9/D9)*100</f>
        <v>0.61360152704250559</v>
      </c>
      <c r="J9" s="147"/>
      <c r="K9" s="132"/>
      <c r="L9" s="159">
        <f>(E9/$E$12)*100</f>
        <v>2.2809416245946132</v>
      </c>
      <c r="M9" s="160">
        <f>(E9/$J$12)*100</f>
        <v>2.5333202867741123</v>
      </c>
    </row>
    <row r="10" spans="1:19" x14ac:dyDescent="0.15">
      <c r="A10" s="128" t="s">
        <v>70</v>
      </c>
      <c r="B10" s="102">
        <v>957.9</v>
      </c>
      <c r="C10" s="146">
        <v>5.7484560824756716</v>
      </c>
      <c r="D10" s="158">
        <f>B10</f>
        <v>957.9</v>
      </c>
      <c r="E10" s="137">
        <f t="shared" si="0"/>
        <v>6.0011024976257144E-3</v>
      </c>
      <c r="F10" s="185">
        <f>AVERAGE(E9:E10)</f>
        <v>6.0685588840253858E-3</v>
      </c>
      <c r="G10" s="134">
        <f>ABS(E10-E9)</f>
        <v>1.3491277279934193E-4</v>
      </c>
      <c r="H10" s="144">
        <f>G10/F10</f>
        <v>2.2231435070108743E-2</v>
      </c>
      <c r="I10" s="138">
        <f>(C10/D10)*100</f>
        <v>0.60011024976257143</v>
      </c>
      <c r="J10" s="132">
        <f>AVERAGE(I9:I10)</f>
        <v>0.60685588840253857</v>
      </c>
      <c r="K10" s="132"/>
      <c r="L10" s="159">
        <f>(E10/$E$12)*100</f>
        <v>2.2307904848719482</v>
      </c>
      <c r="M10" s="160">
        <f>(E10/$J$12)*100</f>
        <v>2.4776200889723161</v>
      </c>
      <c r="N10" s="160">
        <f>AVERAGE(M9:M10)</f>
        <v>2.5054701878732142</v>
      </c>
      <c r="O10" s="160">
        <f>ABS(M9-M10)</f>
        <v>5.5700197801796136E-2</v>
      </c>
      <c r="P10" s="169">
        <f>O10/N10</f>
        <v>2.2231435070108593E-2</v>
      </c>
      <c r="Q10" s="160">
        <f>AVERAGE(L9:L10)</f>
        <v>2.2558660547332807</v>
      </c>
      <c r="R10" s="160">
        <f>ABS(L9-L10)</f>
        <v>5.015113972266505E-2</v>
      </c>
      <c r="S10" s="169">
        <f>R10/Q10</f>
        <v>2.2231435070108628E-2</v>
      </c>
    </row>
    <row r="11" spans="1:19" ht="42" x14ac:dyDescent="0.15">
      <c r="A11" s="128"/>
      <c r="B11" s="181"/>
      <c r="C11" s="135"/>
      <c r="D11" s="161" t="s">
        <v>66</v>
      </c>
      <c r="E11" s="162" t="s">
        <v>43</v>
      </c>
      <c r="F11" s="186"/>
      <c r="G11" s="163" t="s">
        <v>49</v>
      </c>
      <c r="H11" s="162" t="s">
        <v>67</v>
      </c>
      <c r="I11" s="164"/>
      <c r="J11" s="165" t="s">
        <v>68</v>
      </c>
      <c r="K11" s="165" t="s">
        <v>69</v>
      </c>
      <c r="L11" s="159"/>
      <c r="M11" s="165" t="s">
        <v>85</v>
      </c>
    </row>
    <row r="12" spans="1:19" x14ac:dyDescent="0.15">
      <c r="A12" s="128" t="s">
        <v>71</v>
      </c>
      <c r="B12" s="181"/>
      <c r="C12" s="135"/>
      <c r="D12" s="166">
        <v>26.901237647919185</v>
      </c>
      <c r="E12" s="156">
        <f>D12/100</f>
        <v>0.26901237647919185</v>
      </c>
      <c r="F12" s="145"/>
      <c r="G12" s="167">
        <v>2.68</v>
      </c>
      <c r="H12" s="145">
        <f>G12/100</f>
        <v>2.6800000000000001E-2</v>
      </c>
      <c r="I12" s="167"/>
      <c r="J12" s="131">
        <f>E12-H12</f>
        <v>0.24221237647919186</v>
      </c>
      <c r="K12" s="103">
        <f>(H12/E12)*100</f>
        <v>9.9623669181157481</v>
      </c>
      <c r="L12" s="159"/>
      <c r="M12" s="170">
        <f>J12-F10</f>
        <v>0.23614381759516648</v>
      </c>
      <c r="N12" s="27">
        <f>M12*100</f>
        <v>23.614381759516647</v>
      </c>
    </row>
    <row r="13" spans="1:19" x14ac:dyDescent="0.15">
      <c r="A13" s="128"/>
      <c r="B13" s="181"/>
      <c r="C13" s="135"/>
      <c r="D13" s="158"/>
      <c r="E13" s="137"/>
      <c r="F13" s="185"/>
      <c r="G13" s="134"/>
      <c r="H13" s="134"/>
      <c r="I13" s="138"/>
      <c r="J13" s="132"/>
      <c r="K13" s="103"/>
      <c r="L13" s="159"/>
      <c r="M13" s="159"/>
    </row>
    <row r="14" spans="1:19" x14ac:dyDescent="0.15">
      <c r="A14" s="128"/>
      <c r="B14" s="181"/>
      <c r="C14" s="168"/>
      <c r="D14" s="158"/>
      <c r="E14" s="137"/>
      <c r="F14" s="187"/>
      <c r="G14" s="137"/>
      <c r="H14" s="137"/>
      <c r="I14" s="138"/>
      <c r="J14" s="27"/>
      <c r="K14" s="3"/>
      <c r="L14" s="159"/>
      <c r="M14" s="159"/>
    </row>
    <row r="15" spans="1:19" x14ac:dyDescent="0.15">
      <c r="A15" s="128" t="s">
        <v>72</v>
      </c>
      <c r="B15" s="102">
        <v>862.5</v>
      </c>
      <c r="C15" s="135">
        <v>5.9920347300382</v>
      </c>
      <c r="D15" s="158">
        <f>B15</f>
        <v>862.5</v>
      </c>
      <c r="E15" s="137">
        <f t="shared" ref="E15:E16" si="1">C15/D15</f>
        <v>6.9472866435225508E-3</v>
      </c>
      <c r="F15" s="185"/>
      <c r="G15" s="134"/>
      <c r="H15" s="134"/>
      <c r="I15" s="138">
        <f>(C15/D15)*100</f>
        <v>0.69472866435225511</v>
      </c>
      <c r="J15" s="147"/>
      <c r="K15" s="132"/>
      <c r="L15" s="159">
        <f>(E15/$E$18)*100</f>
        <v>2.607646764069572</v>
      </c>
      <c r="M15" s="160">
        <f>(E15/$J$18)*100</f>
        <v>2.8192894184223825</v>
      </c>
    </row>
    <row r="16" spans="1:19" x14ac:dyDescent="0.15">
      <c r="A16" s="128" t="s">
        <v>72</v>
      </c>
      <c r="B16" s="102">
        <v>574.1</v>
      </c>
      <c r="C16" s="135">
        <v>4.3356999266130067</v>
      </c>
      <c r="D16" s="158">
        <f>B16</f>
        <v>574.1</v>
      </c>
      <c r="E16" s="137">
        <f t="shared" si="1"/>
        <v>7.55216848391048E-3</v>
      </c>
      <c r="F16" s="185">
        <f>AVERAGE(E15:E16)</f>
        <v>7.2497275637165154E-3</v>
      </c>
      <c r="G16" s="134">
        <f>ABS(E16-E15)</f>
        <v>6.0488184038792921E-4</v>
      </c>
      <c r="H16" s="144">
        <f>G16/F16</f>
        <v>8.3435113260703186E-2</v>
      </c>
      <c r="I16" s="138">
        <f>(C16/D16)*100</f>
        <v>0.75521684839104797</v>
      </c>
      <c r="J16" s="132">
        <f>AVERAGE(I15:I16)</f>
        <v>0.72497275637165148</v>
      </c>
      <c r="K16" s="132"/>
      <c r="L16" s="159">
        <f>(E16/$E$18)*100</f>
        <v>2.8346876585463638</v>
      </c>
      <c r="M16" s="160">
        <f>(E16/$J$18)*100</f>
        <v>3.064757478041249</v>
      </c>
      <c r="N16" s="160">
        <f>AVERAGE(M15:M16)</f>
        <v>2.9420234482318159</v>
      </c>
      <c r="O16" s="160">
        <f>ABS(M15-M16)</f>
        <v>0.24546805961886653</v>
      </c>
      <c r="P16" s="169">
        <f>O16/N16</f>
        <v>8.3435113260703339E-2</v>
      </c>
      <c r="Q16" s="160">
        <f>AVERAGE(L15:L16)</f>
        <v>2.7211672113079679</v>
      </c>
      <c r="R16" s="160">
        <f>ABS(L15-L16)</f>
        <v>0.22704089447679188</v>
      </c>
      <c r="S16" s="169">
        <f>R16/Q16</f>
        <v>8.3435113260703089E-2</v>
      </c>
    </row>
    <row r="17" spans="1:19" ht="42" x14ac:dyDescent="0.15">
      <c r="A17" s="128"/>
      <c r="B17" s="181"/>
      <c r="C17" s="135"/>
      <c r="D17" s="161" t="s">
        <v>66</v>
      </c>
      <c r="E17" s="162" t="s">
        <v>43</v>
      </c>
      <c r="F17" s="186"/>
      <c r="G17" s="163" t="s">
        <v>49</v>
      </c>
      <c r="H17" s="162" t="s">
        <v>67</v>
      </c>
      <c r="I17" s="164"/>
      <c r="J17" s="165" t="s">
        <v>68</v>
      </c>
      <c r="K17" s="165" t="s">
        <v>69</v>
      </c>
      <c r="L17" s="159"/>
      <c r="M17" s="165" t="s">
        <v>85</v>
      </c>
    </row>
    <row r="18" spans="1:19" x14ac:dyDescent="0.15">
      <c r="A18" s="128" t="s">
        <v>73</v>
      </c>
      <c r="B18" s="181"/>
      <c r="C18" s="135"/>
      <c r="D18" s="166">
        <v>26.641977507261782</v>
      </c>
      <c r="E18" s="156">
        <f>D18/100</f>
        <v>0.26641977507261783</v>
      </c>
      <c r="F18" s="145"/>
      <c r="G18" s="167">
        <v>2</v>
      </c>
      <c r="H18" s="145">
        <f>G18/100</f>
        <v>0.02</v>
      </c>
      <c r="I18" s="167"/>
      <c r="J18" s="131">
        <f>E18-H18</f>
        <v>0.24641977507261784</v>
      </c>
      <c r="K18" s="103">
        <f>(H18/E18)*100</f>
        <v>7.5069502609363807</v>
      </c>
      <c r="L18" s="159"/>
      <c r="M18" s="170">
        <f>J18-F16</f>
        <v>0.23917004750890131</v>
      </c>
      <c r="N18" s="27">
        <f>M18*100</f>
        <v>23.917004750890129</v>
      </c>
    </row>
    <row r="19" spans="1:19" x14ac:dyDescent="0.15">
      <c r="A19" s="128"/>
      <c r="B19" s="181"/>
      <c r="C19" s="168"/>
      <c r="D19" s="158"/>
      <c r="E19" s="137"/>
      <c r="F19" s="185"/>
      <c r="G19" s="134"/>
      <c r="H19" s="134"/>
      <c r="I19" s="138"/>
      <c r="J19" s="132"/>
      <c r="K19" s="132"/>
      <c r="L19" s="159"/>
      <c r="M19" s="159"/>
    </row>
    <row r="20" spans="1:19" x14ac:dyDescent="0.15">
      <c r="A20" s="128"/>
      <c r="B20" s="181"/>
      <c r="C20" s="168"/>
      <c r="D20" s="158"/>
      <c r="E20" s="137"/>
      <c r="F20" s="187"/>
      <c r="G20" s="137"/>
      <c r="H20" s="137"/>
      <c r="I20" s="138"/>
      <c r="J20" s="27"/>
      <c r="L20" s="159"/>
      <c r="M20" s="159"/>
    </row>
    <row r="21" spans="1:19" x14ac:dyDescent="0.15">
      <c r="A21" s="128" t="s">
        <v>74</v>
      </c>
      <c r="B21" s="136">
        <v>717.2</v>
      </c>
      <c r="C21" s="135">
        <v>4.8228572217380634</v>
      </c>
      <c r="D21" s="158">
        <f>B21</f>
        <v>717.2</v>
      </c>
      <c r="E21" s="137">
        <f t="shared" ref="E21:E22" si="2">C21/D21</f>
        <v>6.7245638897630551E-3</v>
      </c>
      <c r="F21" s="185"/>
      <c r="G21" s="134"/>
      <c r="H21" s="134"/>
      <c r="I21" s="138">
        <f>(C21/D21)*100</f>
        <v>0.67245638897630555</v>
      </c>
      <c r="J21" s="147"/>
      <c r="K21" s="132"/>
      <c r="L21" s="159">
        <f>(E21/$E$24)*100</f>
        <v>2.5481124039587839</v>
      </c>
      <c r="M21" s="160">
        <f>(E21/$J$24)*100</f>
        <v>2.7413214069886416</v>
      </c>
    </row>
    <row r="22" spans="1:19" x14ac:dyDescent="0.15">
      <c r="A22" s="128" t="s">
        <v>74</v>
      </c>
      <c r="B22" s="136">
        <v>529.5</v>
      </c>
      <c r="C22" s="135">
        <v>3.799826901975444</v>
      </c>
      <c r="D22" s="158">
        <f>B22</f>
        <v>529.5</v>
      </c>
      <c r="E22" s="137">
        <f t="shared" si="2"/>
        <v>7.1762547723804417E-3</v>
      </c>
      <c r="F22" s="185">
        <f>AVERAGE(E21:E22)</f>
        <v>6.9504093310717484E-3</v>
      </c>
      <c r="G22" s="134">
        <f>ABS(E22-E21)</f>
        <v>4.5169088261738655E-4</v>
      </c>
      <c r="H22" s="144">
        <f>G22/F22</f>
        <v>6.4987666351981041E-2</v>
      </c>
      <c r="I22" s="138">
        <f>(C22/D22)*100</f>
        <v>0.71762547723804415</v>
      </c>
      <c r="J22" s="132">
        <f>AVERAGE(I21:I22)</f>
        <v>0.69504093310717485</v>
      </c>
      <c r="K22" s="132"/>
      <c r="L22" s="159">
        <f>(E22/$E$24)*100</f>
        <v>2.7192698439980676</v>
      </c>
      <c r="M22" s="160">
        <f>(E22/$J$24)*100</f>
        <v>2.9254567511030189</v>
      </c>
      <c r="N22" s="160">
        <f>AVERAGE(M21:M22)</f>
        <v>2.8333890790458303</v>
      </c>
      <c r="O22" s="160">
        <f>ABS(M21-M22)</f>
        <v>0.18413534411437738</v>
      </c>
      <c r="P22" s="169">
        <f>O22/N22</f>
        <v>6.4987666351981083E-2</v>
      </c>
      <c r="Q22" s="160">
        <f>AVERAGE(L21:L22)</f>
        <v>2.6336911239784255</v>
      </c>
      <c r="R22" s="160">
        <f>ABS(L21-L22)</f>
        <v>0.17115744003928368</v>
      </c>
      <c r="S22" s="169">
        <f>R22/Q22</f>
        <v>6.4987666351980972E-2</v>
      </c>
    </row>
    <row r="23" spans="1:19" ht="42" x14ac:dyDescent="0.15">
      <c r="A23" s="128"/>
      <c r="B23" s="181"/>
      <c r="C23" s="135"/>
      <c r="D23" s="161" t="s">
        <v>66</v>
      </c>
      <c r="E23" s="162" t="s">
        <v>43</v>
      </c>
      <c r="F23" s="186"/>
      <c r="G23" s="163" t="s">
        <v>49</v>
      </c>
      <c r="H23" s="162" t="s">
        <v>67</v>
      </c>
      <c r="I23" s="164"/>
      <c r="J23" s="165" t="s">
        <v>68</v>
      </c>
      <c r="K23" s="165" t="s">
        <v>69</v>
      </c>
      <c r="L23" s="159"/>
      <c r="M23" s="165" t="s">
        <v>85</v>
      </c>
    </row>
    <row r="24" spans="1:19" x14ac:dyDescent="0.15">
      <c r="A24" s="128" t="s">
        <v>75</v>
      </c>
      <c r="B24" s="181"/>
      <c r="C24" s="135"/>
      <c r="D24" s="166">
        <v>26.390373828547268</v>
      </c>
      <c r="E24" s="156">
        <f>D24/100</f>
        <v>0.2639037382854727</v>
      </c>
      <c r="F24" s="145"/>
      <c r="G24" s="167">
        <v>1.86</v>
      </c>
      <c r="H24" s="145">
        <f>G24/100</f>
        <v>1.8600000000000002E-2</v>
      </c>
      <c r="I24" s="167"/>
      <c r="J24" s="131">
        <f>E24-H24</f>
        <v>0.24530373828547269</v>
      </c>
      <c r="K24" s="103">
        <f>(H24/E24)*100</f>
        <v>7.0480244504455696</v>
      </c>
      <c r="L24" s="159"/>
      <c r="M24" s="170">
        <f>J24-F22</f>
        <v>0.23835332895440095</v>
      </c>
      <c r="N24" s="27">
        <f>M24*100</f>
        <v>23.835332895440096</v>
      </c>
    </row>
    <row r="25" spans="1:19" x14ac:dyDescent="0.15">
      <c r="A25" s="128"/>
      <c r="B25" s="182"/>
      <c r="C25" s="168"/>
      <c r="D25" s="102"/>
      <c r="E25" s="154"/>
      <c r="F25" s="185"/>
      <c r="G25" s="134"/>
      <c r="H25" s="134"/>
      <c r="I25" s="138"/>
      <c r="J25" s="132"/>
      <c r="K25" s="132"/>
    </row>
    <row r="26" spans="1:19" x14ac:dyDescent="0.15">
      <c r="A26" s="128"/>
      <c r="B26" s="182"/>
      <c r="C26" s="168"/>
      <c r="D26" s="102"/>
      <c r="E26" s="137"/>
      <c r="F26" s="185"/>
      <c r="G26" s="134"/>
      <c r="H26" s="134"/>
      <c r="I26" s="138"/>
      <c r="J26" s="132"/>
      <c r="K26" s="132"/>
    </row>
    <row r="27" spans="1:19" x14ac:dyDescent="0.15">
      <c r="A27" s="128" t="s">
        <v>76</v>
      </c>
      <c r="B27" s="136">
        <v>1099.5999999999999</v>
      </c>
      <c r="C27" s="135">
        <v>5.6997403529631656</v>
      </c>
      <c r="D27" s="158">
        <f>B27</f>
        <v>1099.5999999999999</v>
      </c>
      <c r="E27" s="137">
        <f t="shared" ref="E27:E28" si="3">C27/D27</f>
        <v>5.1834670361614824E-3</v>
      </c>
      <c r="F27" s="185"/>
      <c r="G27" s="134"/>
      <c r="H27" s="134"/>
      <c r="I27" s="138">
        <f>(C27/D27)*100</f>
        <v>0.51834670361614821</v>
      </c>
      <c r="J27" s="147"/>
      <c r="K27" s="132"/>
      <c r="L27" s="159">
        <f>(E27/$E$30)*100</f>
        <v>1.7975247090658528</v>
      </c>
      <c r="M27" s="160">
        <f>(E27/$J$30)*100</f>
        <v>1.8940786188115601</v>
      </c>
    </row>
    <row r="28" spans="1:19" x14ac:dyDescent="0.15">
      <c r="A28" s="128" t="s">
        <v>76</v>
      </c>
      <c r="B28" s="136">
        <v>1069.4000000000001</v>
      </c>
      <c r="C28" s="135">
        <v>5.261298787350615</v>
      </c>
      <c r="D28" s="158">
        <f>B28</f>
        <v>1069.4000000000001</v>
      </c>
      <c r="E28" s="137">
        <f t="shared" si="3"/>
        <v>4.9198604706850706E-3</v>
      </c>
      <c r="F28" s="185">
        <f>AVERAGE(E27:E28)</f>
        <v>5.0516637534232765E-3</v>
      </c>
      <c r="G28" s="134">
        <f>ABS(E28-E27)</f>
        <v>2.6360656547641179E-4</v>
      </c>
      <c r="H28" s="144">
        <f>G28/F28</f>
        <v>5.2182128174658879E-2</v>
      </c>
      <c r="I28" s="138">
        <f>(C28/D28)*100</f>
        <v>0.49198604706850707</v>
      </c>
      <c r="J28" s="132">
        <f>AVERAGE(I27:I28)</f>
        <v>0.50516637534232767</v>
      </c>
      <c r="K28" s="132"/>
      <c r="L28" s="159">
        <f>(E28/$E$30)*100</f>
        <v>1.7061111220573539</v>
      </c>
      <c r="M28" s="160">
        <f>(E28/$J$30)*100</f>
        <v>1.7977547575881727</v>
      </c>
      <c r="N28" s="160">
        <f>AVERAGE(M27:M28)</f>
        <v>1.8459166881998663</v>
      </c>
      <c r="O28" s="160">
        <f>ABS(M27-M28)</f>
        <v>9.632386122338743E-2</v>
      </c>
      <c r="P28" s="169">
        <f>O28/N28</f>
        <v>5.2182128174658976E-2</v>
      </c>
      <c r="Q28" s="160">
        <f>AVERAGE(L27:L28)</f>
        <v>1.7518179155616034</v>
      </c>
      <c r="R28" s="160">
        <f>ABS(L27-L28)</f>
        <v>9.1413587008498887E-2</v>
      </c>
      <c r="S28" s="169">
        <f>R28/Q28</f>
        <v>5.2182128174658622E-2</v>
      </c>
    </row>
    <row r="29" spans="1:19" ht="42" x14ac:dyDescent="0.15">
      <c r="A29" s="128"/>
      <c r="B29" s="181"/>
      <c r="C29" s="135"/>
      <c r="D29" s="161" t="s">
        <v>66</v>
      </c>
      <c r="E29" s="162" t="s">
        <v>43</v>
      </c>
      <c r="F29" s="186"/>
      <c r="G29" s="163" t="s">
        <v>49</v>
      </c>
      <c r="H29" s="162" t="s">
        <v>67</v>
      </c>
      <c r="I29" s="164"/>
      <c r="J29" s="165" t="s">
        <v>68</v>
      </c>
      <c r="K29" s="165" t="s">
        <v>69</v>
      </c>
      <c r="L29" s="159"/>
      <c r="M29" s="165" t="s">
        <v>85</v>
      </c>
    </row>
    <row r="30" spans="1:19" x14ac:dyDescent="0.15">
      <c r="A30" s="128" t="s">
        <v>77</v>
      </c>
      <c r="B30" s="181"/>
      <c r="C30" s="135"/>
      <c r="D30" s="166">
        <v>28.836694205195396</v>
      </c>
      <c r="E30" s="156">
        <f>D30/100</f>
        <v>0.28836694205195396</v>
      </c>
      <c r="F30" s="145"/>
      <c r="G30" s="167">
        <v>1.47</v>
      </c>
      <c r="H30" s="145">
        <f>G30/100</f>
        <v>1.47E-2</v>
      </c>
      <c r="I30" s="167"/>
      <c r="J30" s="131">
        <f>E30-H30</f>
        <v>0.27366694205195397</v>
      </c>
      <c r="K30" s="103">
        <f>(H30/E30)*100</f>
        <v>5.0976717009925352</v>
      </c>
      <c r="L30" s="159"/>
      <c r="M30" s="170">
        <f>J30-F28</f>
        <v>0.26861527829853071</v>
      </c>
      <c r="N30" s="27">
        <f>M30*100</f>
        <v>26.86152782985307</v>
      </c>
    </row>
    <row r="31" spans="1:19" x14ac:dyDescent="0.15">
      <c r="A31" s="128"/>
      <c r="B31" s="182"/>
      <c r="C31" s="168"/>
      <c r="D31" s="102"/>
      <c r="E31" s="137"/>
      <c r="F31" s="185"/>
      <c r="G31" s="134"/>
      <c r="H31" s="134"/>
      <c r="I31" s="138"/>
      <c r="J31" s="132"/>
      <c r="K31" s="132"/>
    </row>
    <row r="32" spans="1:19" x14ac:dyDescent="0.15">
      <c r="A32" s="128"/>
      <c r="B32" s="182"/>
      <c r="C32" s="168"/>
      <c r="D32" s="102"/>
      <c r="E32" s="137"/>
      <c r="F32" s="185"/>
      <c r="G32" s="134"/>
      <c r="H32" s="134"/>
      <c r="I32" s="138"/>
      <c r="J32" s="132"/>
      <c r="K32" s="132"/>
    </row>
    <row r="33" spans="1:19" x14ac:dyDescent="0.15">
      <c r="A33" s="128" t="s">
        <v>78</v>
      </c>
      <c r="B33" s="136">
        <v>1024.9000000000001</v>
      </c>
      <c r="C33" s="135">
        <v>6.1381819185757172</v>
      </c>
      <c r="D33" s="158">
        <f>B33</f>
        <v>1024.9000000000001</v>
      </c>
      <c r="E33" s="137">
        <f t="shared" ref="E33:E35" si="4">C33/D33</f>
        <v>5.9890544624604516E-3</v>
      </c>
      <c r="F33" s="185"/>
      <c r="G33" s="134"/>
      <c r="H33" s="134"/>
      <c r="I33" s="138">
        <f>(C33/D33)*100</f>
        <v>0.59890544624604514</v>
      </c>
      <c r="J33" s="147"/>
      <c r="K33" s="132"/>
      <c r="L33" s="159">
        <f>(E33/$E$37)*100</f>
        <v>2.0820320853411762</v>
      </c>
      <c r="M33" s="160">
        <f>(E33/$J$37)*100</f>
        <v>2.1941602825694351</v>
      </c>
    </row>
    <row r="34" spans="1:19" s="151" customFormat="1" x14ac:dyDescent="0.15">
      <c r="A34" s="152" t="s">
        <v>78</v>
      </c>
      <c r="B34" s="183">
        <v>510</v>
      </c>
      <c r="C34" s="171">
        <v>3.6049639839254213</v>
      </c>
      <c r="D34" s="172">
        <f>B34</f>
        <v>510</v>
      </c>
      <c r="E34" s="173">
        <f t="shared" si="4"/>
        <v>7.0685568312263162E-3</v>
      </c>
      <c r="F34" s="188"/>
      <c r="G34" s="173"/>
      <c r="H34" s="174"/>
      <c r="I34" s="175">
        <f>(C34/D34)*100</f>
        <v>0.70685568312263158</v>
      </c>
      <c r="J34" s="175"/>
      <c r="K34" s="175"/>
      <c r="L34" s="176">
        <f>(E34/$E$37)*100</f>
        <v>2.4573097826905803</v>
      </c>
      <c r="M34" s="177">
        <f>(E34/$J$37)*100</f>
        <v>2.5896486250669257</v>
      </c>
      <c r="N34" s="194" t="s">
        <v>93</v>
      </c>
      <c r="O34" s="195"/>
      <c r="P34" s="195"/>
    </row>
    <row r="35" spans="1:19" x14ac:dyDescent="0.15">
      <c r="A35" s="128" t="s">
        <v>78</v>
      </c>
      <c r="B35" s="136">
        <v>685.4</v>
      </c>
      <c r="C35" s="135">
        <v>4.2382684675879947</v>
      </c>
      <c r="D35" s="158">
        <f>B35</f>
        <v>685.4</v>
      </c>
      <c r="E35" s="137">
        <f t="shared" si="4"/>
        <v>6.1836423513101759E-3</v>
      </c>
      <c r="F35" s="185">
        <f>AVERAGE(E33:E35)</f>
        <v>6.4137512149989818E-3</v>
      </c>
      <c r="G35" s="134">
        <f>STDEV(E33:E35)</f>
        <v>5.7536415243208635E-4</v>
      </c>
      <c r="H35" s="144">
        <f>G35/F35</f>
        <v>8.9707899970700333E-2</v>
      </c>
      <c r="I35" s="138">
        <f>(C35/D35)*100</f>
        <v>0.61836423513101757</v>
      </c>
      <c r="J35" s="132">
        <f>AVERAGE(I33:I35)</f>
        <v>0.64137512149989806</v>
      </c>
      <c r="K35" s="132"/>
      <c r="L35" s="159">
        <f>(E35/$E$37)*100</f>
        <v>2.1496785277877</v>
      </c>
      <c r="M35" s="160">
        <f>(E35/$J$37)*100</f>
        <v>2.2654498358468813</v>
      </c>
      <c r="N35" s="160">
        <f>AVERAGE(M33:M35)</f>
        <v>2.3497529144944145</v>
      </c>
      <c r="O35" s="160">
        <f>STDEV(M33:M35)</f>
        <v>0.21079139940932642</v>
      </c>
      <c r="P35" s="169">
        <f>O35/N35</f>
        <v>8.9707899970700292E-2</v>
      </c>
      <c r="Q35" s="160">
        <f>AVERAGE(L34:L35)</f>
        <v>2.3034941552391404</v>
      </c>
      <c r="R35" s="160">
        <f>ABS(L34-L35)</f>
        <v>0.30763125490288035</v>
      </c>
      <c r="S35" s="169">
        <f>R35/Q35</f>
        <v>0.13354983089633374</v>
      </c>
    </row>
    <row r="36" spans="1:19" ht="42" x14ac:dyDescent="0.15">
      <c r="A36" s="128"/>
      <c r="B36" s="181"/>
      <c r="C36" s="135"/>
      <c r="D36" s="161" t="s">
        <v>66</v>
      </c>
      <c r="E36" s="162" t="s">
        <v>43</v>
      </c>
      <c r="F36" s="186"/>
      <c r="G36" s="163" t="s">
        <v>49</v>
      </c>
      <c r="H36" s="162" t="s">
        <v>67</v>
      </c>
      <c r="I36" s="164"/>
      <c r="J36" s="165" t="s">
        <v>68</v>
      </c>
      <c r="K36" s="165" t="s">
        <v>69</v>
      </c>
      <c r="L36" s="159"/>
      <c r="M36" s="165" t="s">
        <v>85</v>
      </c>
    </row>
    <row r="37" spans="1:19" x14ac:dyDescent="0.15">
      <c r="A37" s="128" t="s">
        <v>79</v>
      </c>
      <c r="B37" s="181"/>
      <c r="C37" s="135"/>
      <c r="D37" s="166">
        <v>28.76542827858988</v>
      </c>
      <c r="E37" s="156">
        <f>D37/100</f>
        <v>0.28765428278589877</v>
      </c>
      <c r="F37" s="145"/>
      <c r="G37" s="167">
        <v>1.47</v>
      </c>
      <c r="H37" s="145">
        <f>G37/100</f>
        <v>1.47E-2</v>
      </c>
      <c r="I37" s="167"/>
      <c r="J37" s="131">
        <f>E37-H37</f>
        <v>0.27295428278589878</v>
      </c>
      <c r="K37" s="103">
        <f>(H37/E37)*100</f>
        <v>5.1103011078549514</v>
      </c>
      <c r="L37" s="159"/>
      <c r="M37" s="170">
        <f>J37-F35</f>
        <v>0.2665405315708998</v>
      </c>
      <c r="N37" s="27">
        <f>M37*100</f>
        <v>26.654053157089979</v>
      </c>
    </row>
    <row r="38" spans="1:19" x14ac:dyDescent="0.15">
      <c r="A38" s="128"/>
      <c r="B38" s="182"/>
      <c r="C38" s="168"/>
      <c r="D38" s="102"/>
      <c r="E38" s="154"/>
      <c r="F38" s="185"/>
      <c r="G38" s="134"/>
      <c r="H38" s="134"/>
      <c r="I38" s="138"/>
      <c r="J38" s="132"/>
      <c r="K38" s="132"/>
    </row>
    <row r="39" spans="1:19" x14ac:dyDescent="0.15">
      <c r="B39" s="184"/>
      <c r="F39" s="189"/>
    </row>
    <row r="40" spans="1:19" x14ac:dyDescent="0.15">
      <c r="A40" s="128" t="s">
        <v>80</v>
      </c>
      <c r="B40" s="136">
        <v>870</v>
      </c>
      <c r="C40" s="135">
        <v>6.5766234841882678</v>
      </c>
      <c r="D40" s="158">
        <f>B40</f>
        <v>870</v>
      </c>
      <c r="E40" s="137">
        <f t="shared" ref="E40:E41" si="5">C40/D40</f>
        <v>7.5593373381474338E-3</v>
      </c>
      <c r="F40" s="185"/>
      <c r="G40" s="134"/>
      <c r="H40" s="134"/>
      <c r="I40" s="138">
        <f>(C40/D40)*100</f>
        <v>0.75593373381474338</v>
      </c>
      <c r="J40" s="147"/>
      <c r="L40" s="159">
        <f>(E40/$E$43)*100</f>
        <v>2.5890867718367923</v>
      </c>
      <c r="M40" s="160">
        <f>(E40/$J$43)*100</f>
        <v>2.6818594882878926</v>
      </c>
    </row>
    <row r="41" spans="1:19" x14ac:dyDescent="0.15">
      <c r="A41" s="128" t="s">
        <v>80</v>
      </c>
      <c r="B41" s="136">
        <v>1053.0999999999999</v>
      </c>
      <c r="C41" s="135">
        <v>8.1842425581009568</v>
      </c>
      <c r="D41" s="158">
        <f>B41</f>
        <v>1053.0999999999999</v>
      </c>
      <c r="E41" s="137">
        <f t="shared" si="5"/>
        <v>7.7715720806200341E-3</v>
      </c>
      <c r="F41" s="185">
        <f>AVERAGE(E40:E41)</f>
        <v>7.6654547093837344E-3</v>
      </c>
      <c r="G41" s="134">
        <f>ABS(E41-E40)</f>
        <v>2.1223474247260028E-4</v>
      </c>
      <c r="H41" s="144">
        <f>G41/F41</f>
        <v>2.7687169322491885E-2</v>
      </c>
      <c r="I41" s="138">
        <f>(C41/D41)*100</f>
        <v>0.77715720806200339</v>
      </c>
      <c r="J41" s="132">
        <f>AVERAGE(I40:I41)</f>
        <v>0.76654547093837344</v>
      </c>
      <c r="L41" s="159">
        <f>(E41/$E$43)*100</f>
        <v>2.6617775567137985</v>
      </c>
      <c r="M41" s="160">
        <f>(E41/$J$43)*100</f>
        <v>2.7571549450698187</v>
      </c>
      <c r="N41" s="160">
        <f>AVERAGE(M40:M41)</f>
        <v>2.7195072166788554</v>
      </c>
      <c r="O41" s="160">
        <f>ABS(M40-M41)</f>
        <v>7.5295456781926173E-2</v>
      </c>
      <c r="P41" s="169">
        <f>O41/N41</f>
        <v>2.7687169322491913E-2</v>
      </c>
      <c r="Q41" s="160">
        <f>AVERAGE(L40:L41)</f>
        <v>2.6254321642752956</v>
      </c>
      <c r="R41" s="160">
        <f>ABS(L40-L41)</f>
        <v>7.2690784877006198E-2</v>
      </c>
      <c r="S41" s="169">
        <f>R41/Q41</f>
        <v>2.7687169322491795E-2</v>
      </c>
    </row>
    <row r="42" spans="1:19" ht="42" x14ac:dyDescent="0.15">
      <c r="A42" s="128"/>
      <c r="B42" s="181"/>
      <c r="C42" s="135"/>
      <c r="D42" s="161" t="s">
        <v>66</v>
      </c>
      <c r="E42" s="162" t="s">
        <v>43</v>
      </c>
      <c r="F42" s="186"/>
      <c r="G42" s="163" t="s">
        <v>49</v>
      </c>
      <c r="H42" s="162" t="s">
        <v>67</v>
      </c>
      <c r="I42" s="164"/>
      <c r="J42" s="165" t="s">
        <v>68</v>
      </c>
      <c r="K42" s="165" t="s">
        <v>69</v>
      </c>
      <c r="L42" s="159"/>
      <c r="M42" s="165" t="s">
        <v>85</v>
      </c>
    </row>
    <row r="43" spans="1:19" x14ac:dyDescent="0.15">
      <c r="A43" s="128" t="s">
        <v>81</v>
      </c>
      <c r="B43" s="181"/>
      <c r="C43" s="135"/>
      <c r="D43" s="166">
        <v>29.196925419322909</v>
      </c>
      <c r="E43" s="156">
        <f>D43/100</f>
        <v>0.29196925419322911</v>
      </c>
      <c r="F43" s="145"/>
      <c r="G43" s="167">
        <v>1.01</v>
      </c>
      <c r="H43" s="145">
        <f>G43/100</f>
        <v>1.01E-2</v>
      </c>
      <c r="I43" s="167"/>
      <c r="J43" s="131">
        <f>E43-H43</f>
        <v>0.28186925419322911</v>
      </c>
      <c r="K43" s="103">
        <f>(H43/E43)*100</f>
        <v>3.459268349302179</v>
      </c>
      <c r="L43" s="159"/>
      <c r="M43" s="170">
        <f>J43-F41</f>
        <v>0.27420379948384538</v>
      </c>
      <c r="N43" s="27">
        <f>M43*100</f>
        <v>27.420379948384539</v>
      </c>
    </row>
    <row r="44" spans="1:19" x14ac:dyDescent="0.15">
      <c r="B44" s="184"/>
      <c r="F44" s="189"/>
    </row>
    <row r="45" spans="1:19" x14ac:dyDescent="0.15">
      <c r="B45" s="184"/>
      <c r="F45" s="189"/>
    </row>
    <row r="46" spans="1:19" ht="14" x14ac:dyDescent="0.15">
      <c r="A46" s="128" t="s">
        <v>86</v>
      </c>
      <c r="B46" s="102">
        <v>604</v>
      </c>
      <c r="C46" s="146">
        <v>3.5075325249004097</v>
      </c>
      <c r="D46" s="158">
        <f>B46</f>
        <v>604</v>
      </c>
      <c r="E46" s="137">
        <f t="shared" ref="E46:E47" si="6">C46/D46</f>
        <v>5.8071730544708771E-3</v>
      </c>
      <c r="F46" s="185"/>
      <c r="G46" s="134"/>
      <c r="H46" s="134"/>
      <c r="I46" s="138">
        <f t="shared" ref="I46:I47" si="7">(C46/D46)*100</f>
        <v>0.58071730544708766</v>
      </c>
      <c r="J46" s="132"/>
      <c r="K46" s="148"/>
      <c r="L46" s="160"/>
      <c r="M46" s="160">
        <f>(E46/$E$51)*100</f>
        <v>18.793440305730996</v>
      </c>
    </row>
    <row r="47" spans="1:19" ht="14" x14ac:dyDescent="0.15">
      <c r="A47" s="128" t="s">
        <v>87</v>
      </c>
      <c r="B47" s="102">
        <v>423.5</v>
      </c>
      <c r="C47" s="146">
        <v>2.5332179346502959</v>
      </c>
      <c r="D47" s="158">
        <f>B47</f>
        <v>423.5</v>
      </c>
      <c r="E47" s="137">
        <f t="shared" si="6"/>
        <v>5.9816244029522927E-3</v>
      </c>
      <c r="F47" s="185"/>
      <c r="G47" s="134"/>
      <c r="H47" s="134"/>
      <c r="I47" s="138">
        <f t="shared" si="7"/>
        <v>0.59816244029522925</v>
      </c>
      <c r="J47" s="132"/>
      <c r="K47" s="148"/>
      <c r="L47" s="160"/>
      <c r="M47" s="160">
        <f>(E47/$E$51)*100</f>
        <v>19.358007776544639</v>
      </c>
    </row>
    <row r="48" spans="1:19" ht="14" x14ac:dyDescent="0.15">
      <c r="A48" s="128" t="s">
        <v>87</v>
      </c>
      <c r="B48" s="102">
        <v>1283.0999999999999</v>
      </c>
      <c r="C48" s="146">
        <v>7.7458009924884044</v>
      </c>
      <c r="D48" s="158">
        <f>B48</f>
        <v>1283.0999999999999</v>
      </c>
      <c r="E48" s="137">
        <f t="shared" ref="E48" si="8">C48/D48</f>
        <v>6.0367866826345606E-3</v>
      </c>
      <c r="F48" s="185">
        <f>AVERAGE(E46:E48)</f>
        <v>5.9418613800192423E-3</v>
      </c>
      <c r="G48" s="134">
        <f>STDEV(E46:E48)</f>
        <v>1.1986003526698637E-4</v>
      </c>
      <c r="H48" s="144">
        <f>G48/F48</f>
        <v>2.0172135901729539E-2</v>
      </c>
      <c r="I48" s="138">
        <f t="shared" ref="I48" si="9">(C48/D48)*100</f>
        <v>0.60367866826345606</v>
      </c>
      <c r="J48" s="179">
        <f>AVERAGE(I46:I48)</f>
        <v>0.59418613800192432</v>
      </c>
      <c r="K48" s="148"/>
      <c r="L48" s="160"/>
      <c r="M48" s="160">
        <f>(E48/$E$51)*100</f>
        <v>19.536526481017997</v>
      </c>
      <c r="N48" s="160">
        <f>AVERAGE(M47:M48)</f>
        <v>19.44726712878132</v>
      </c>
      <c r="O48" s="160">
        <f>STDEV(M47:M48)</f>
        <v>0.12623178650174888</v>
      </c>
      <c r="P48" s="169">
        <f>O48/N48</f>
        <v>6.4909781752794434E-3</v>
      </c>
      <c r="Q48" s="160"/>
      <c r="R48" s="160"/>
      <c r="S48" s="169"/>
    </row>
    <row r="49" spans="1:15" ht="14" x14ac:dyDescent="0.15">
      <c r="A49" s="128"/>
      <c r="B49" s="128"/>
      <c r="C49" s="146"/>
      <c r="D49" s="102"/>
      <c r="E49" s="137"/>
      <c r="F49" s="185"/>
      <c r="G49" s="134"/>
      <c r="H49" s="134"/>
      <c r="I49" s="138"/>
      <c r="J49" s="132"/>
      <c r="K49" s="148"/>
      <c r="L49" s="132"/>
      <c r="O49" s="137"/>
    </row>
    <row r="50" spans="1:15" ht="28" x14ac:dyDescent="0.15">
      <c r="A50" s="128"/>
      <c r="B50" s="128"/>
      <c r="C50" s="146"/>
      <c r="D50" s="161" t="s">
        <v>66</v>
      </c>
      <c r="E50" s="162" t="s">
        <v>43</v>
      </c>
      <c r="F50" s="185"/>
      <c r="G50" s="134"/>
      <c r="H50" s="134"/>
      <c r="I50" s="138"/>
      <c r="J50" s="132"/>
      <c r="K50" s="148"/>
      <c r="L50" s="132"/>
      <c r="O50" s="137"/>
    </row>
    <row r="51" spans="1:15" ht="14" x14ac:dyDescent="0.15">
      <c r="A51" s="128" t="s">
        <v>88</v>
      </c>
      <c r="B51" s="157"/>
      <c r="C51" s="146"/>
      <c r="D51" s="180">
        <v>3.09</v>
      </c>
      <c r="E51" s="156">
        <f>D51/100</f>
        <v>3.0899999999999997E-2</v>
      </c>
      <c r="F51" s="134"/>
      <c r="G51" s="134"/>
      <c r="H51" s="134"/>
      <c r="I51" s="138"/>
      <c r="J51" s="132"/>
      <c r="K51" s="148"/>
      <c r="L51" s="132"/>
      <c r="O51" s="156"/>
    </row>
  </sheetData>
  <mergeCells count="1">
    <mergeCell ref="N34:P34"/>
  </mergeCells>
  <pageMargins left="0.75" right="0.75" top="1" bottom="1" header="0.5" footer="0.5"/>
  <pageSetup scale="65" orientation="landscape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Act. STANDARD</vt:lpstr>
      <vt:lpstr>PLK &amp; CHECK STANDARD</vt:lpstr>
      <vt:lpstr>Black Carbon Run</vt:lpstr>
      <vt:lpstr> BC</vt:lpstr>
      <vt:lpstr>'Act. STANDARD'!Print_Area</vt:lpstr>
      <vt:lpstr>'Black Carbon Run'!Print_Area</vt:lpstr>
      <vt:lpstr>'PLK &amp; CHECK STANDARD'!Print_Area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Microsoft Office User</cp:lastModifiedBy>
  <cp:lastPrinted>2011-11-18T02:26:42Z</cp:lastPrinted>
  <dcterms:created xsi:type="dcterms:W3CDTF">2004-10-11T20:12:22Z</dcterms:created>
  <dcterms:modified xsi:type="dcterms:W3CDTF">2019-04-15T17:47:57Z</dcterms:modified>
</cp:coreProperties>
</file>